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ea360-my.sharepoint.com/personal/jcarter_asea360_com_au/Documents/Desktop/"/>
    </mc:Choice>
  </mc:AlternateContent>
  <xr:revisionPtr revIDLastSave="0" documentId="8_{D50CEA21-8508-4DA2-81E9-A066D6D8A7ED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MELBOURNE" sheetId="1" r:id="rId1"/>
    <sheet name="SYDNEY" sheetId="2" r:id="rId2"/>
    <sheet name="BRISBANE" sheetId="3" r:id="rId3"/>
    <sheet name="ADELAIDE" sheetId="4" r:id="rId4"/>
    <sheet name="FREMANTLE" sheetId="5" r:id="rId5"/>
  </sheets>
  <definedNames>
    <definedName name="_xlnm.Print_Area" localSheetId="3">ADELAIDE!$A$1:$M$104</definedName>
    <definedName name="_xlnm.Print_Area" localSheetId="2">BRISBANE!$A$1:$J$124</definedName>
    <definedName name="_xlnm.Print_Area" localSheetId="4">FREMANTLE!$A$1:$K$156</definedName>
    <definedName name="_xlnm.Print_Area" localSheetId="0">MELBOURNE!$A$1:$K$214</definedName>
    <definedName name="_xlnm.Print_Area" localSheetId="1">SYDNEY!$A$1:$L$126</definedName>
    <definedName name="_xlnm.Print_Titles" localSheetId="3">ADELAIDE!$1:$8</definedName>
    <definedName name="_xlnm.Print_Titles" localSheetId="2">BRISBANE!$1:$9</definedName>
    <definedName name="_xlnm.Print_Titles" localSheetId="4">FREMANTLE!$1:$8</definedName>
    <definedName name="_xlnm.Print_Titles" localSheetId="0">MELBOURNE!$1:$9</definedName>
    <definedName name="_xlnm.Print_Titles" localSheetId="1">SYDNEY!$1:$8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5" l="1"/>
  <c r="D16" i="5"/>
  <c r="D15" i="5"/>
  <c r="D14" i="5"/>
  <c r="D79" i="3"/>
  <c r="D25" i="3"/>
  <c r="D24" i="3"/>
  <c r="D23" i="3"/>
  <c r="D22" i="3"/>
  <c r="D21" i="3"/>
  <c r="D78" i="3"/>
  <c r="D77" i="3"/>
  <c r="D76" i="3"/>
  <c r="E30" i="3"/>
  <c r="D30" i="3" s="1"/>
  <c r="F35" i="3"/>
  <c r="F34" i="3"/>
  <c r="F33" i="3"/>
  <c r="F32" i="3"/>
  <c r="F31" i="3"/>
  <c r="F30" i="3"/>
  <c r="D20" i="3"/>
  <c r="E53" i="4"/>
  <c r="D165" i="1" l="1"/>
  <c r="H164" i="1"/>
  <c r="D158" i="1"/>
  <c r="H158" i="1"/>
  <c r="H160" i="1"/>
  <c r="H162" i="1"/>
  <c r="D40" i="1"/>
  <c r="D39" i="1"/>
  <c r="D38" i="1"/>
  <c r="D61" i="1"/>
  <c r="D72" i="1" s="1"/>
  <c r="D83" i="1" s="1"/>
  <c r="D94" i="1" s="1"/>
  <c r="D105" i="1" s="1"/>
  <c r="D119" i="1" s="1"/>
  <c r="D130" i="1" s="1"/>
  <c r="D141" i="1" s="1"/>
  <c r="D152" i="1" s="1"/>
  <c r="D57" i="1"/>
  <c r="D58" i="1"/>
  <c r="D59" i="1"/>
  <c r="D60" i="1"/>
  <c r="D56" i="1"/>
  <c r="D67" i="1" s="1"/>
  <c r="G67" i="1"/>
  <c r="G78" i="1" s="1"/>
  <c r="F67" i="1"/>
  <c r="F78" i="1" s="1"/>
  <c r="F89" i="1" s="1"/>
  <c r="F100" i="1" s="1"/>
  <c r="E67" i="1"/>
  <c r="E78" i="1" s="1"/>
  <c r="E89" i="1" s="1"/>
  <c r="E100" i="1" s="1"/>
  <c r="C67" i="1"/>
  <c r="C78" i="1" s="1"/>
  <c r="C89" i="1" s="1"/>
  <c r="C100" i="1" s="1"/>
  <c r="B67" i="1"/>
  <c r="B78" i="1" s="1"/>
  <c r="B89" i="1" s="1"/>
  <c r="B100" i="1" s="1"/>
  <c r="F46" i="1"/>
  <c r="C46" i="1"/>
  <c r="B46" i="1"/>
  <c r="D12" i="5"/>
  <c r="D164" i="1"/>
  <c r="D163" i="1"/>
  <c r="D162" i="1"/>
  <c r="D161" i="1"/>
  <c r="D160" i="1"/>
  <c r="D159" i="1"/>
  <c r="B126" i="1"/>
  <c r="C126" i="1"/>
  <c r="E126" i="1"/>
  <c r="F126" i="1"/>
  <c r="H126" i="1" s="1"/>
  <c r="G126" i="1"/>
  <c r="B127" i="1"/>
  <c r="C127" i="1"/>
  <c r="E127" i="1"/>
  <c r="F127" i="1"/>
  <c r="I127" i="1" s="1"/>
  <c r="G127" i="1"/>
  <c r="B128" i="1"/>
  <c r="C128" i="1"/>
  <c r="E128" i="1"/>
  <c r="F128" i="1"/>
  <c r="I128" i="1" s="1"/>
  <c r="G128" i="1"/>
  <c r="B79" i="1"/>
  <c r="G72" i="1"/>
  <c r="J72" i="1" s="1"/>
  <c r="F72" i="1"/>
  <c r="H72" i="1" s="1"/>
  <c r="E72" i="1"/>
  <c r="E83" i="1" s="1"/>
  <c r="E94" i="1" s="1"/>
  <c r="E105" i="1" s="1"/>
  <c r="E119" i="1" s="1"/>
  <c r="E130" i="1" s="1"/>
  <c r="E141" i="1" s="1"/>
  <c r="E152" i="1" s="1"/>
  <c r="C72" i="1"/>
  <c r="C83" i="1" s="1"/>
  <c r="C94" i="1" s="1"/>
  <c r="C105" i="1" s="1"/>
  <c r="C119" i="1" s="1"/>
  <c r="C130" i="1" s="1"/>
  <c r="C141" i="1" s="1"/>
  <c r="C152" i="1" s="1"/>
  <c r="B72" i="1"/>
  <c r="B83" i="1" s="1"/>
  <c r="B94" i="1" s="1"/>
  <c r="B105" i="1" s="1"/>
  <c r="B119" i="1" s="1"/>
  <c r="B130" i="1" s="1"/>
  <c r="B141" i="1" s="1"/>
  <c r="B152" i="1" s="1"/>
  <c r="B68" i="1"/>
  <c r="F50" i="1"/>
  <c r="G50" i="1" s="1"/>
  <c r="E50" i="1"/>
  <c r="C50" i="1"/>
  <c r="B50" i="1"/>
  <c r="F47" i="1"/>
  <c r="E47" i="1"/>
  <c r="B47" i="1"/>
  <c r="B40" i="2"/>
  <c r="B48" i="2" s="1"/>
  <c r="B56" i="2" s="1"/>
  <c r="E54" i="4"/>
  <c r="D54" i="4" s="1"/>
  <c r="E55" i="4"/>
  <c r="D55" i="4" s="1"/>
  <c r="E56" i="4"/>
  <c r="D53" i="4"/>
  <c r="D16" i="4"/>
  <c r="D15" i="4"/>
  <c r="D14" i="4"/>
  <c r="D13" i="4"/>
  <c r="D17" i="4"/>
  <c r="D12" i="4"/>
  <c r="E66" i="2"/>
  <c r="D66" i="2" s="1"/>
  <c r="E65" i="2"/>
  <c r="D65" i="2" s="1"/>
  <c r="E64" i="2"/>
  <c r="D64" i="2" s="1"/>
  <c r="E35" i="2"/>
  <c r="E34" i="2"/>
  <c r="E33" i="2"/>
  <c r="E32" i="2"/>
  <c r="E31" i="2"/>
  <c r="D31" i="2"/>
  <c r="E30" i="2"/>
  <c r="D30" i="2"/>
  <c r="E29" i="2"/>
  <c r="B35" i="3"/>
  <c r="D46" i="1" l="1"/>
  <c r="I46" i="1"/>
  <c r="E46" i="1"/>
  <c r="H127" i="1"/>
  <c r="H128" i="1"/>
  <c r="I126" i="1"/>
  <c r="F83" i="1"/>
  <c r="F94" i="1" s="1"/>
  <c r="F105" i="1" s="1"/>
  <c r="F119" i="1" s="1"/>
  <c r="F130" i="1" s="1"/>
  <c r="F141" i="1" s="1"/>
  <c r="F152" i="1" s="1"/>
  <c r="G83" i="1"/>
  <c r="G94" i="1" s="1"/>
  <c r="G105" i="1" s="1"/>
  <c r="G119" i="1" s="1"/>
  <c r="G130" i="1" s="1"/>
  <c r="G141" i="1" s="1"/>
  <c r="I72" i="1"/>
  <c r="D78" i="1"/>
  <c r="D89" i="1" s="1"/>
  <c r="I50" i="1"/>
  <c r="H50" i="1"/>
  <c r="G46" i="1"/>
  <c r="H46" i="1"/>
  <c r="H15" i="3"/>
  <c r="D12" i="3"/>
  <c r="J152" i="1" l="1"/>
  <c r="I152" i="1"/>
  <c r="H152" i="1"/>
  <c r="J141" i="1"/>
  <c r="G152" i="1"/>
  <c r="I141" i="1"/>
  <c r="H141" i="1"/>
  <c r="I130" i="1"/>
  <c r="H130" i="1"/>
  <c r="K119" i="1"/>
  <c r="J119" i="1"/>
  <c r="H119" i="1"/>
  <c r="I119" i="1"/>
  <c r="H105" i="1"/>
  <c r="J105" i="1"/>
  <c r="I105" i="1"/>
  <c r="H94" i="1"/>
  <c r="I94" i="1"/>
  <c r="H83" i="1"/>
  <c r="I83" i="1"/>
  <c r="J83" i="1"/>
  <c r="E19" i="1"/>
  <c r="E18" i="1"/>
  <c r="E17" i="1"/>
  <c r="D11" i="3" l="1"/>
  <c r="E22" i="1"/>
  <c r="E21" i="1"/>
  <c r="E20" i="1"/>
  <c r="K18" i="4" l="1"/>
  <c r="K17" i="4"/>
  <c r="K16" i="4"/>
  <c r="K15" i="4"/>
  <c r="K14" i="4"/>
  <c r="K13" i="4"/>
  <c r="K12" i="4"/>
  <c r="D56" i="4"/>
  <c r="G46" i="4"/>
  <c r="F46" i="4"/>
  <c r="E46" i="4"/>
  <c r="C46" i="4"/>
  <c r="B46" i="4"/>
  <c r="G45" i="4"/>
  <c r="F45" i="4"/>
  <c r="E45" i="4"/>
  <c r="C45" i="4"/>
  <c r="B45" i="4"/>
  <c r="G44" i="4"/>
  <c r="F44" i="4"/>
  <c r="E44" i="4"/>
  <c r="C44" i="4"/>
  <c r="B44" i="4"/>
  <c r="G43" i="4"/>
  <c r="F43" i="4"/>
  <c r="E43" i="4"/>
  <c r="C43" i="4"/>
  <c r="B43" i="4"/>
  <c r="B38" i="4"/>
  <c r="B48" i="4" s="1"/>
  <c r="G37" i="4"/>
  <c r="G47" i="4" s="1"/>
  <c r="B37" i="4"/>
  <c r="B47" i="4" s="1"/>
  <c r="G36" i="4"/>
  <c r="F36" i="4"/>
  <c r="E36" i="4"/>
  <c r="C36" i="4"/>
  <c r="B36" i="4"/>
  <c r="G35" i="4"/>
  <c r="F35" i="4"/>
  <c r="E35" i="4"/>
  <c r="C35" i="4"/>
  <c r="B35" i="4"/>
  <c r="G34" i="4"/>
  <c r="F34" i="4"/>
  <c r="E34" i="4"/>
  <c r="C34" i="4"/>
  <c r="B34" i="4"/>
  <c r="G33" i="4"/>
  <c r="F33" i="4"/>
  <c r="E33" i="4"/>
  <c r="C33" i="4"/>
  <c r="B33" i="4"/>
  <c r="G28" i="4"/>
  <c r="F28" i="4"/>
  <c r="E28" i="4"/>
  <c r="E38" i="4" s="1"/>
  <c r="C28" i="4"/>
  <c r="C38" i="4" s="1"/>
  <c r="C48" i="4" s="1"/>
  <c r="B28" i="4"/>
  <c r="G27" i="4"/>
  <c r="I27" i="4" s="1"/>
  <c r="F27" i="4"/>
  <c r="E27" i="4"/>
  <c r="E37" i="4" s="1"/>
  <c r="C27" i="4"/>
  <c r="C37" i="4" s="1"/>
  <c r="C47" i="4" s="1"/>
  <c r="B27" i="4"/>
  <c r="G26" i="4"/>
  <c r="I26" i="4" s="1"/>
  <c r="F26" i="4"/>
  <c r="H26" i="4" s="1"/>
  <c r="E26" i="4"/>
  <c r="C26" i="4"/>
  <c r="B26" i="4"/>
  <c r="G25" i="4"/>
  <c r="I25" i="4" s="1"/>
  <c r="F25" i="4"/>
  <c r="H25" i="4" s="1"/>
  <c r="E25" i="4"/>
  <c r="C25" i="4"/>
  <c r="B25" i="4"/>
  <c r="G24" i="4"/>
  <c r="I24" i="4" s="1"/>
  <c r="F24" i="4"/>
  <c r="H24" i="4" s="1"/>
  <c r="E24" i="4"/>
  <c r="C24" i="4"/>
  <c r="B24" i="4"/>
  <c r="G23" i="4"/>
  <c r="I23" i="4" s="1"/>
  <c r="F23" i="4"/>
  <c r="H23" i="4" s="1"/>
  <c r="E23" i="4"/>
  <c r="C23" i="4"/>
  <c r="B23" i="4"/>
  <c r="J18" i="4"/>
  <c r="I18" i="4"/>
  <c r="H18" i="4"/>
  <c r="D18" i="4"/>
  <c r="J17" i="4"/>
  <c r="I17" i="4"/>
  <c r="H17" i="4"/>
  <c r="J16" i="4"/>
  <c r="I16" i="4"/>
  <c r="H16" i="4"/>
  <c r="D27" i="4"/>
  <c r="J15" i="4"/>
  <c r="I15" i="4"/>
  <c r="H15" i="4"/>
  <c r="J14" i="4"/>
  <c r="I14" i="4"/>
  <c r="H14" i="4"/>
  <c r="J13" i="4"/>
  <c r="I13" i="4"/>
  <c r="H13" i="4"/>
  <c r="J12" i="4"/>
  <c r="I12" i="4"/>
  <c r="H12" i="4"/>
  <c r="A7" i="4"/>
  <c r="G44" i="3"/>
  <c r="H44" i="3" s="1"/>
  <c r="F44" i="3"/>
  <c r="I44" i="3" s="1"/>
  <c r="E44" i="3"/>
  <c r="C44" i="3"/>
  <c r="B44" i="3"/>
  <c r="G43" i="3"/>
  <c r="H43" i="3" s="1"/>
  <c r="F43" i="3"/>
  <c r="I43" i="3" s="1"/>
  <c r="E43" i="3"/>
  <c r="C43" i="3"/>
  <c r="B43" i="3"/>
  <c r="G42" i="3"/>
  <c r="H42" i="3" s="1"/>
  <c r="F42" i="3"/>
  <c r="I42" i="3" s="1"/>
  <c r="E42" i="3"/>
  <c r="C42" i="3"/>
  <c r="B42" i="3"/>
  <c r="G41" i="3"/>
  <c r="H41" i="3" s="1"/>
  <c r="F41" i="3"/>
  <c r="I41" i="3" s="1"/>
  <c r="E41" i="3"/>
  <c r="C41" i="3"/>
  <c r="B41" i="3"/>
  <c r="G40" i="3"/>
  <c r="H40" i="3" s="1"/>
  <c r="F40" i="3"/>
  <c r="I40" i="3" s="1"/>
  <c r="E40" i="3"/>
  <c r="C40" i="3"/>
  <c r="B40" i="3"/>
  <c r="G35" i="3"/>
  <c r="G54" i="3" s="1"/>
  <c r="E35" i="3"/>
  <c r="E54" i="3" s="1"/>
  <c r="C35" i="3"/>
  <c r="C54" i="3" s="1"/>
  <c r="B54" i="3"/>
  <c r="G34" i="3"/>
  <c r="E34" i="3"/>
  <c r="C34" i="3"/>
  <c r="B34" i="3"/>
  <c r="G33" i="3"/>
  <c r="G71" i="3" s="1"/>
  <c r="F71" i="3"/>
  <c r="E33" i="3"/>
  <c r="E71" i="3" s="1"/>
  <c r="C33" i="3"/>
  <c r="C71" i="3" s="1"/>
  <c r="B33" i="3"/>
  <c r="B71" i="3" s="1"/>
  <c r="G32" i="3"/>
  <c r="E32" i="3"/>
  <c r="C32" i="3"/>
  <c r="B32" i="3"/>
  <c r="G31" i="3"/>
  <c r="E31" i="3"/>
  <c r="C31" i="3"/>
  <c r="B31" i="3"/>
  <c r="C30" i="3"/>
  <c r="B30" i="3"/>
  <c r="I15" i="3"/>
  <c r="D15" i="3"/>
  <c r="I14" i="3"/>
  <c r="H14" i="3"/>
  <c r="D14" i="3"/>
  <c r="I13" i="3"/>
  <c r="H13" i="3"/>
  <c r="D13" i="3"/>
  <c r="I12" i="3"/>
  <c r="H12" i="3"/>
  <c r="I11" i="3"/>
  <c r="H11" i="3"/>
  <c r="A7" i="3"/>
  <c r="E68" i="2"/>
  <c r="D68" i="2" s="1"/>
  <c r="E67" i="2"/>
  <c r="D67" i="2" s="1"/>
  <c r="H43" i="2"/>
  <c r="G43" i="2"/>
  <c r="F43" i="2"/>
  <c r="F51" i="2" s="1"/>
  <c r="F59" i="2" s="1"/>
  <c r="C43" i="2"/>
  <c r="C51" i="2" s="1"/>
  <c r="C59" i="2" s="1"/>
  <c r="B43" i="2"/>
  <c r="B51" i="2" s="1"/>
  <c r="B59" i="2" s="1"/>
  <c r="H42" i="2"/>
  <c r="G42" i="2"/>
  <c r="F42" i="2"/>
  <c r="F50" i="2" s="1"/>
  <c r="F58" i="2" s="1"/>
  <c r="C42" i="2"/>
  <c r="C50" i="2" s="1"/>
  <c r="C58" i="2" s="1"/>
  <c r="B42" i="2"/>
  <c r="B50" i="2" s="1"/>
  <c r="B58" i="2" s="1"/>
  <c r="H41" i="2"/>
  <c r="G41" i="2"/>
  <c r="F41" i="2"/>
  <c r="F49" i="2" s="1"/>
  <c r="F57" i="2" s="1"/>
  <c r="C41" i="2"/>
  <c r="C49" i="2" s="1"/>
  <c r="C57" i="2" s="1"/>
  <c r="B41" i="2"/>
  <c r="B49" i="2" s="1"/>
  <c r="B57" i="2" s="1"/>
  <c r="H40" i="2"/>
  <c r="G40" i="2"/>
  <c r="F40" i="2"/>
  <c r="F48" i="2" s="1"/>
  <c r="F56" i="2" s="1"/>
  <c r="C40" i="2"/>
  <c r="C48" i="2" s="1"/>
  <c r="C56" i="2" s="1"/>
  <c r="K35" i="2"/>
  <c r="J35" i="2"/>
  <c r="I35" i="2"/>
  <c r="K34" i="2"/>
  <c r="J34" i="2"/>
  <c r="I34" i="2"/>
  <c r="K33" i="2"/>
  <c r="J33" i="2"/>
  <c r="I33" i="2"/>
  <c r="K32" i="2"/>
  <c r="J32" i="2"/>
  <c r="I32" i="2"/>
  <c r="E43" i="2"/>
  <c r="E51" i="2" s="1"/>
  <c r="E59" i="2" s="1"/>
  <c r="D43" i="2"/>
  <c r="D51" i="2" s="1"/>
  <c r="D59" i="2" s="1"/>
  <c r="K31" i="2"/>
  <c r="J31" i="2"/>
  <c r="I31" i="2"/>
  <c r="E42" i="2"/>
  <c r="E50" i="2" s="1"/>
  <c r="E58" i="2" s="1"/>
  <c r="D42" i="2"/>
  <c r="D50" i="2" s="1"/>
  <c r="D58" i="2" s="1"/>
  <c r="K30" i="2"/>
  <c r="J30" i="2"/>
  <c r="I30" i="2"/>
  <c r="E41" i="2"/>
  <c r="E49" i="2" s="1"/>
  <c r="E57" i="2" s="1"/>
  <c r="D41" i="2"/>
  <c r="D49" i="2" s="1"/>
  <c r="D57" i="2" s="1"/>
  <c r="K29" i="2"/>
  <c r="J29" i="2"/>
  <c r="I29" i="2"/>
  <c r="E40" i="2"/>
  <c r="E48" i="2" s="1"/>
  <c r="E56" i="2" s="1"/>
  <c r="D40" i="2"/>
  <c r="D48" i="2" s="1"/>
  <c r="D56" i="2" s="1"/>
  <c r="H24" i="2"/>
  <c r="G24" i="2"/>
  <c r="I24" i="2" s="1"/>
  <c r="F24" i="2"/>
  <c r="B24" i="2"/>
  <c r="H23" i="2"/>
  <c r="G23" i="2"/>
  <c r="I23" i="2" s="1"/>
  <c r="F23" i="2"/>
  <c r="B23" i="2"/>
  <c r="H22" i="2"/>
  <c r="G22" i="2"/>
  <c r="I22" i="2" s="1"/>
  <c r="F22" i="2"/>
  <c r="B22" i="2"/>
  <c r="H21" i="2"/>
  <c r="G21" i="2"/>
  <c r="I21" i="2" s="1"/>
  <c r="F21" i="2"/>
  <c r="B21" i="2"/>
  <c r="L16" i="2"/>
  <c r="K16" i="2"/>
  <c r="J16" i="2"/>
  <c r="I16" i="2"/>
  <c r="E16" i="2"/>
  <c r="D16" i="2"/>
  <c r="L15" i="2"/>
  <c r="K15" i="2"/>
  <c r="J15" i="2"/>
  <c r="I15" i="2"/>
  <c r="E15" i="2"/>
  <c r="D15" i="2"/>
  <c r="L14" i="2"/>
  <c r="K14" i="2"/>
  <c r="J14" i="2"/>
  <c r="I14" i="2"/>
  <c r="E14" i="2"/>
  <c r="D14" i="2"/>
  <c r="L13" i="2"/>
  <c r="K13" i="2"/>
  <c r="J13" i="2"/>
  <c r="I13" i="2"/>
  <c r="E13" i="2"/>
  <c r="D13" i="2"/>
  <c r="L12" i="2"/>
  <c r="K12" i="2"/>
  <c r="J12" i="2"/>
  <c r="I12" i="2"/>
  <c r="E12" i="2"/>
  <c r="D12" i="2"/>
  <c r="A7" i="2"/>
  <c r="F151" i="1"/>
  <c r="E151" i="1"/>
  <c r="D151" i="1" s="1"/>
  <c r="C151" i="1"/>
  <c r="B151" i="1"/>
  <c r="F150" i="1"/>
  <c r="E150" i="1"/>
  <c r="D150" i="1" s="1"/>
  <c r="C150" i="1"/>
  <c r="B150" i="1"/>
  <c r="F149" i="1"/>
  <c r="E149" i="1"/>
  <c r="D149" i="1" s="1"/>
  <c r="C149" i="1"/>
  <c r="B149" i="1"/>
  <c r="F148" i="1"/>
  <c r="E148" i="1"/>
  <c r="D148" i="1" s="1"/>
  <c r="C148" i="1"/>
  <c r="B148" i="1"/>
  <c r="F140" i="1"/>
  <c r="E140" i="1"/>
  <c r="D140" i="1" s="1"/>
  <c r="C140" i="1"/>
  <c r="B140" i="1"/>
  <c r="F139" i="1"/>
  <c r="E139" i="1"/>
  <c r="D139" i="1" s="1"/>
  <c r="C139" i="1"/>
  <c r="B139" i="1"/>
  <c r="F138" i="1"/>
  <c r="E138" i="1"/>
  <c r="D138" i="1" s="1"/>
  <c r="C138" i="1"/>
  <c r="B138" i="1"/>
  <c r="F137" i="1"/>
  <c r="E137" i="1"/>
  <c r="D137" i="1" s="1"/>
  <c r="D147" i="1" s="1"/>
  <c r="C137" i="1"/>
  <c r="B137" i="1"/>
  <c r="G129" i="1"/>
  <c r="F129" i="1"/>
  <c r="E129" i="1"/>
  <c r="C129" i="1"/>
  <c r="B129" i="1"/>
  <c r="G118" i="1"/>
  <c r="G140" i="1" s="1"/>
  <c r="F118" i="1"/>
  <c r="E118" i="1"/>
  <c r="C118" i="1"/>
  <c r="B118" i="1"/>
  <c r="G117" i="1"/>
  <c r="G139" i="1" s="1"/>
  <c r="F117" i="1"/>
  <c r="E117" i="1"/>
  <c r="C117" i="1"/>
  <c r="B117" i="1"/>
  <c r="G116" i="1"/>
  <c r="F116" i="1"/>
  <c r="E116" i="1"/>
  <c r="C116" i="1"/>
  <c r="B116" i="1"/>
  <c r="G115" i="1"/>
  <c r="G137" i="1" s="1"/>
  <c r="F115" i="1"/>
  <c r="E115" i="1"/>
  <c r="C115" i="1"/>
  <c r="B115" i="1"/>
  <c r="G104" i="1"/>
  <c r="F104" i="1"/>
  <c r="E104" i="1"/>
  <c r="D104" i="1" s="1"/>
  <c r="D114" i="1" s="1"/>
  <c r="C104" i="1"/>
  <c r="B104" i="1"/>
  <c r="G103" i="1"/>
  <c r="G114" i="1" s="1"/>
  <c r="F103" i="1"/>
  <c r="F114" i="1" s="1"/>
  <c r="F125" i="1" s="1"/>
  <c r="F136" i="1" s="1"/>
  <c r="F147" i="1" s="1"/>
  <c r="E103" i="1"/>
  <c r="C103" i="1"/>
  <c r="C114" i="1" s="1"/>
  <c r="C125" i="1" s="1"/>
  <c r="C136" i="1" s="1"/>
  <c r="C147" i="1" s="1"/>
  <c r="B103" i="1"/>
  <c r="B114" i="1" s="1"/>
  <c r="B125" i="1" s="1"/>
  <c r="B136" i="1" s="1"/>
  <c r="B147" i="1" s="1"/>
  <c r="G102" i="1"/>
  <c r="F102" i="1"/>
  <c r="E102" i="1"/>
  <c r="D102" i="1" s="1"/>
  <c r="C102" i="1"/>
  <c r="B102" i="1"/>
  <c r="G101" i="1"/>
  <c r="F101" i="1"/>
  <c r="E101" i="1"/>
  <c r="D101" i="1" s="1"/>
  <c r="C101" i="1"/>
  <c r="B101" i="1"/>
  <c r="F93" i="1"/>
  <c r="E93" i="1"/>
  <c r="D93" i="1" s="1"/>
  <c r="C93" i="1"/>
  <c r="B93" i="1"/>
  <c r="F92" i="1"/>
  <c r="E92" i="1"/>
  <c r="D92" i="1" s="1"/>
  <c r="C92" i="1"/>
  <c r="B92" i="1"/>
  <c r="F91" i="1"/>
  <c r="E91" i="1"/>
  <c r="D91" i="1" s="1"/>
  <c r="C91" i="1"/>
  <c r="B91" i="1"/>
  <c r="F90" i="1"/>
  <c r="E90" i="1"/>
  <c r="D90" i="1" s="1"/>
  <c r="D100" i="1" s="1"/>
  <c r="C90" i="1"/>
  <c r="B90" i="1"/>
  <c r="G82" i="1"/>
  <c r="G93" i="1" s="1"/>
  <c r="F82" i="1"/>
  <c r="E82" i="1"/>
  <c r="D82" i="1" s="1"/>
  <c r="C82" i="1"/>
  <c r="B82" i="1"/>
  <c r="G81" i="1"/>
  <c r="G92" i="1" s="1"/>
  <c r="F81" i="1"/>
  <c r="E81" i="1"/>
  <c r="D81" i="1" s="1"/>
  <c r="C81" i="1"/>
  <c r="B81" i="1"/>
  <c r="G80" i="1"/>
  <c r="G91" i="1" s="1"/>
  <c r="F80" i="1"/>
  <c r="E80" i="1"/>
  <c r="D80" i="1" s="1"/>
  <c r="C80" i="1"/>
  <c r="B80" i="1"/>
  <c r="G79" i="1"/>
  <c r="G90" i="1" s="1"/>
  <c r="F79" i="1"/>
  <c r="E79" i="1"/>
  <c r="D79" i="1" s="1"/>
  <c r="C79" i="1"/>
  <c r="G89" i="1"/>
  <c r="G100" i="1" s="1"/>
  <c r="G71" i="1"/>
  <c r="J71" i="1" s="1"/>
  <c r="F71" i="1"/>
  <c r="E71" i="1"/>
  <c r="C71" i="1"/>
  <c r="B71" i="1"/>
  <c r="G70" i="1"/>
  <c r="J70" i="1" s="1"/>
  <c r="F70" i="1"/>
  <c r="E70" i="1"/>
  <c r="C70" i="1"/>
  <c r="B70" i="1"/>
  <c r="G69" i="1"/>
  <c r="J69" i="1" s="1"/>
  <c r="F69" i="1"/>
  <c r="E69" i="1"/>
  <c r="C69" i="1"/>
  <c r="B69" i="1"/>
  <c r="G68" i="1"/>
  <c r="J68" i="1" s="1"/>
  <c r="F68" i="1"/>
  <c r="E68" i="1"/>
  <c r="C68" i="1"/>
  <c r="J67" i="1"/>
  <c r="D50" i="1"/>
  <c r="D128" i="1"/>
  <c r="D127" i="1"/>
  <c r="D126" i="1"/>
  <c r="D136" i="1" s="1"/>
  <c r="F49" i="1"/>
  <c r="E49" i="1"/>
  <c r="C49" i="1"/>
  <c r="B49" i="1"/>
  <c r="F48" i="1"/>
  <c r="E48" i="1"/>
  <c r="C48" i="1"/>
  <c r="B48" i="1"/>
  <c r="C47" i="1"/>
  <c r="D32" i="1"/>
  <c r="D31" i="1"/>
  <c r="D30" i="1"/>
  <c r="D29" i="1"/>
  <c r="H23" i="1"/>
  <c r="L22" i="1"/>
  <c r="K22" i="1"/>
  <c r="J22" i="1"/>
  <c r="I22" i="1"/>
  <c r="L21" i="1"/>
  <c r="K21" i="1"/>
  <c r="J21" i="1"/>
  <c r="I21" i="1"/>
  <c r="L20" i="1"/>
  <c r="K20" i="1"/>
  <c r="J20" i="1"/>
  <c r="I20" i="1"/>
  <c r="L19" i="1"/>
  <c r="K19" i="1"/>
  <c r="J19" i="1"/>
  <c r="I19" i="1"/>
  <c r="L18" i="1"/>
  <c r="K18" i="1"/>
  <c r="J18" i="1"/>
  <c r="I18" i="1"/>
  <c r="L17" i="1"/>
  <c r="K17" i="1"/>
  <c r="J17" i="1"/>
  <c r="I17" i="1"/>
  <c r="L16" i="1"/>
  <c r="K16" i="1"/>
  <c r="J16" i="1"/>
  <c r="I16" i="1"/>
  <c r="E16" i="1"/>
  <c r="G87" i="5"/>
  <c r="F87" i="5"/>
  <c r="E87" i="5"/>
  <c r="C87" i="5"/>
  <c r="B87" i="5"/>
  <c r="G86" i="5"/>
  <c r="F86" i="5"/>
  <c r="E86" i="5"/>
  <c r="C86" i="5"/>
  <c r="B86" i="5"/>
  <c r="G85" i="5"/>
  <c r="F85" i="5"/>
  <c r="E85" i="5"/>
  <c r="E94" i="5" s="1"/>
  <c r="E103" i="5" s="1"/>
  <c r="E112" i="5" s="1"/>
  <c r="C85" i="5"/>
  <c r="C94" i="5" s="1"/>
  <c r="C103" i="5" s="1"/>
  <c r="C112" i="5" s="1"/>
  <c r="B85" i="5"/>
  <c r="B94" i="5" s="1"/>
  <c r="B103" i="5" s="1"/>
  <c r="B112" i="5" s="1"/>
  <c r="G84" i="5"/>
  <c r="F84" i="5"/>
  <c r="E84" i="5"/>
  <c r="E93" i="5" s="1"/>
  <c r="E102" i="5" s="1"/>
  <c r="E111" i="5" s="1"/>
  <c r="C84" i="5"/>
  <c r="C93" i="5" s="1"/>
  <c r="C102" i="5" s="1"/>
  <c r="C111" i="5" s="1"/>
  <c r="B84" i="5"/>
  <c r="B93" i="5" s="1"/>
  <c r="B102" i="5" s="1"/>
  <c r="B111" i="5" s="1"/>
  <c r="G83" i="5"/>
  <c r="F83" i="5"/>
  <c r="E83" i="5"/>
  <c r="E92" i="5" s="1"/>
  <c r="E101" i="5" s="1"/>
  <c r="E110" i="5" s="1"/>
  <c r="C83" i="5"/>
  <c r="C92" i="5" s="1"/>
  <c r="C101" i="5" s="1"/>
  <c r="C110" i="5" s="1"/>
  <c r="B83" i="5"/>
  <c r="B92" i="5" s="1"/>
  <c r="B101" i="5" s="1"/>
  <c r="B110" i="5" s="1"/>
  <c r="G60" i="5"/>
  <c r="F60" i="5"/>
  <c r="E60" i="5"/>
  <c r="C60" i="5"/>
  <c r="B60" i="5"/>
  <c r="G59" i="5"/>
  <c r="F59" i="5"/>
  <c r="E59" i="5"/>
  <c r="C59" i="5"/>
  <c r="B59" i="5"/>
  <c r="G58" i="5"/>
  <c r="F58" i="5"/>
  <c r="E58" i="5"/>
  <c r="C58" i="5"/>
  <c r="B58" i="5"/>
  <c r="G57" i="5"/>
  <c r="F57" i="5"/>
  <c r="E57" i="5"/>
  <c r="C57" i="5"/>
  <c r="B57" i="5"/>
  <c r="G56" i="5"/>
  <c r="F56" i="5"/>
  <c r="E56" i="5"/>
  <c r="C56" i="5"/>
  <c r="B56" i="5"/>
  <c r="G51" i="5"/>
  <c r="F51" i="5"/>
  <c r="E51" i="5"/>
  <c r="C51" i="5"/>
  <c r="B51" i="5"/>
  <c r="G50" i="5"/>
  <c r="F50" i="5"/>
  <c r="E50" i="5"/>
  <c r="C50" i="5"/>
  <c r="B50" i="5"/>
  <c r="G49" i="5"/>
  <c r="F49" i="5"/>
  <c r="E49" i="5"/>
  <c r="C49" i="5"/>
  <c r="B49" i="5"/>
  <c r="G48" i="5"/>
  <c r="F48" i="5"/>
  <c r="E48" i="5"/>
  <c r="C48" i="5"/>
  <c r="B48" i="5"/>
  <c r="G47" i="5"/>
  <c r="F47" i="5"/>
  <c r="E47" i="5"/>
  <c r="C47" i="5"/>
  <c r="B47" i="5"/>
  <c r="G42" i="5"/>
  <c r="F42" i="5"/>
  <c r="E42" i="5"/>
  <c r="C42" i="5"/>
  <c r="B42" i="5"/>
  <c r="G41" i="5"/>
  <c r="F41" i="5"/>
  <c r="E41" i="5"/>
  <c r="C41" i="5"/>
  <c r="B41" i="5"/>
  <c r="G40" i="5"/>
  <c r="F40" i="5"/>
  <c r="E40" i="5"/>
  <c r="C40" i="5"/>
  <c r="B40" i="5"/>
  <c r="G39" i="5"/>
  <c r="F39" i="5"/>
  <c r="E39" i="5"/>
  <c r="C39" i="5"/>
  <c r="B39" i="5"/>
  <c r="G38" i="5"/>
  <c r="F38" i="5"/>
  <c r="E38" i="5"/>
  <c r="C38" i="5"/>
  <c r="B38" i="5"/>
  <c r="G33" i="5"/>
  <c r="H33" i="5" s="1"/>
  <c r="F33" i="5"/>
  <c r="I33" i="5" s="1"/>
  <c r="E33" i="5"/>
  <c r="C33" i="5"/>
  <c r="B33" i="5"/>
  <c r="G32" i="5"/>
  <c r="H32" i="5" s="1"/>
  <c r="F32" i="5"/>
  <c r="I32" i="5" s="1"/>
  <c r="E32" i="5"/>
  <c r="C32" i="5"/>
  <c r="B32" i="5"/>
  <c r="G31" i="5"/>
  <c r="H31" i="5" s="1"/>
  <c r="F31" i="5"/>
  <c r="I31" i="5" s="1"/>
  <c r="E31" i="5"/>
  <c r="C31" i="5"/>
  <c r="B31" i="5"/>
  <c r="G30" i="5"/>
  <c r="H30" i="5" s="1"/>
  <c r="F30" i="5"/>
  <c r="I30" i="5" s="1"/>
  <c r="E30" i="5"/>
  <c r="C30" i="5"/>
  <c r="B30" i="5"/>
  <c r="G29" i="5"/>
  <c r="H29" i="5" s="1"/>
  <c r="F29" i="5"/>
  <c r="I29" i="5" s="1"/>
  <c r="E29" i="5"/>
  <c r="C29" i="5"/>
  <c r="B29" i="5"/>
  <c r="G25" i="5"/>
  <c r="F25" i="5"/>
  <c r="F96" i="5" s="1"/>
  <c r="H96" i="5" s="1"/>
  <c r="E25" i="5"/>
  <c r="E96" i="5" s="1"/>
  <c r="C25" i="5"/>
  <c r="C96" i="5" s="1"/>
  <c r="B25" i="5"/>
  <c r="B96" i="5" s="1"/>
  <c r="G24" i="5"/>
  <c r="H24" i="5" s="1"/>
  <c r="F24" i="5"/>
  <c r="E24" i="5"/>
  <c r="C24" i="5"/>
  <c r="B24" i="5"/>
  <c r="G23" i="5"/>
  <c r="H23" i="5" s="1"/>
  <c r="F23" i="5"/>
  <c r="E23" i="5"/>
  <c r="C23" i="5"/>
  <c r="B23" i="5"/>
  <c r="G22" i="5"/>
  <c r="H22" i="5" s="1"/>
  <c r="F22" i="5"/>
  <c r="E22" i="5"/>
  <c r="C22" i="5"/>
  <c r="B22" i="5"/>
  <c r="G21" i="5"/>
  <c r="H21" i="5" s="1"/>
  <c r="F21" i="5"/>
  <c r="E21" i="5"/>
  <c r="C21" i="5"/>
  <c r="B21" i="5"/>
  <c r="D13" i="5"/>
  <c r="A7" i="5"/>
  <c r="G138" i="1" l="1"/>
  <c r="J138" i="1" s="1"/>
  <c r="D47" i="1"/>
  <c r="D48" i="1"/>
  <c r="D49" i="1"/>
  <c r="G125" i="1"/>
  <c r="G136" i="1" s="1"/>
  <c r="G147" i="1" s="1"/>
  <c r="D103" i="1"/>
  <c r="E114" i="1"/>
  <c r="E125" i="1" s="1"/>
  <c r="E136" i="1" s="1"/>
  <c r="E147" i="1" s="1"/>
  <c r="D28" i="4"/>
  <c r="E114" i="5"/>
  <c r="C114" i="5"/>
  <c r="B114" i="5"/>
  <c r="H25" i="5"/>
  <c r="G96" i="5"/>
  <c r="I96" i="5" s="1"/>
  <c r="E24" i="2"/>
  <c r="D24" i="2"/>
  <c r="E95" i="5"/>
  <c r="E104" i="5" s="1"/>
  <c r="E113" i="5" s="1"/>
  <c r="C95" i="5"/>
  <c r="C104" i="5" s="1"/>
  <c r="C113" i="5" s="1"/>
  <c r="B95" i="5"/>
  <c r="B104" i="5" s="1"/>
  <c r="B113" i="5" s="1"/>
  <c r="E21" i="2"/>
  <c r="D21" i="2"/>
  <c r="E23" i="2"/>
  <c r="D23" i="2"/>
  <c r="E22" i="2"/>
  <c r="D22" i="2"/>
  <c r="J87" i="5"/>
  <c r="D60" i="5"/>
  <c r="D87" i="5"/>
  <c r="D114" i="5" s="1"/>
  <c r="D86" i="5"/>
  <c r="D59" i="5"/>
  <c r="D85" i="5"/>
  <c r="D94" i="5" s="1"/>
  <c r="D103" i="5" s="1"/>
  <c r="D112" i="5" s="1"/>
  <c r="D58" i="5"/>
  <c r="D84" i="5"/>
  <c r="D93" i="5" s="1"/>
  <c r="D102" i="5" s="1"/>
  <c r="D111" i="5" s="1"/>
  <c r="D57" i="5"/>
  <c r="D83" i="5"/>
  <c r="D92" i="5" s="1"/>
  <c r="D101" i="5" s="1"/>
  <c r="D110" i="5" s="1"/>
  <c r="D56" i="5"/>
  <c r="J46" i="4"/>
  <c r="I46" i="4"/>
  <c r="H46" i="4"/>
  <c r="H45" i="4"/>
  <c r="J45" i="4"/>
  <c r="I45" i="4"/>
  <c r="J44" i="4"/>
  <c r="I44" i="4"/>
  <c r="H44" i="4"/>
  <c r="J43" i="4"/>
  <c r="I43" i="4"/>
  <c r="H43" i="4"/>
  <c r="J36" i="4"/>
  <c r="I36" i="4"/>
  <c r="H36" i="4"/>
  <c r="J35" i="4"/>
  <c r="I35" i="4"/>
  <c r="H35" i="4"/>
  <c r="H34" i="4"/>
  <c r="J34" i="4"/>
  <c r="I34" i="4"/>
  <c r="I33" i="4"/>
  <c r="H33" i="4"/>
  <c r="J33" i="4"/>
  <c r="G38" i="4"/>
  <c r="G48" i="4" s="1"/>
  <c r="I28" i="4"/>
  <c r="F38" i="4"/>
  <c r="H28" i="4"/>
  <c r="E48" i="4"/>
  <c r="D38" i="4"/>
  <c r="D48" i="4" s="1"/>
  <c r="F37" i="4"/>
  <c r="H27" i="4"/>
  <c r="E47" i="4"/>
  <c r="D47" i="4" s="1"/>
  <c r="D37" i="4"/>
  <c r="D46" i="4"/>
  <c r="D36" i="4"/>
  <c r="D26" i="4"/>
  <c r="D45" i="4"/>
  <c r="D35" i="4"/>
  <c r="D25" i="4"/>
  <c r="D34" i="4"/>
  <c r="D24" i="4"/>
  <c r="D44" i="4"/>
  <c r="D33" i="4"/>
  <c r="D43" i="4"/>
  <c r="D23" i="4"/>
  <c r="I71" i="3"/>
  <c r="H71" i="3"/>
  <c r="H35" i="3"/>
  <c r="I35" i="3"/>
  <c r="F54" i="3"/>
  <c r="G63" i="3"/>
  <c r="G53" i="3"/>
  <c r="H53" i="3" s="1"/>
  <c r="F63" i="3"/>
  <c r="H34" i="3"/>
  <c r="I34" i="3"/>
  <c r="F53" i="3"/>
  <c r="I53" i="3" s="1"/>
  <c r="E63" i="3"/>
  <c r="E53" i="3"/>
  <c r="C63" i="3"/>
  <c r="C53" i="3"/>
  <c r="B63" i="3"/>
  <c r="B53" i="3"/>
  <c r="G62" i="3"/>
  <c r="G52" i="3"/>
  <c r="H52" i="3" s="1"/>
  <c r="F52" i="3"/>
  <c r="I52" i="3" s="1"/>
  <c r="F62" i="3"/>
  <c r="H33" i="3"/>
  <c r="I33" i="3"/>
  <c r="E52" i="3"/>
  <c r="E62" i="3"/>
  <c r="C52" i="3"/>
  <c r="C62" i="3"/>
  <c r="B62" i="3"/>
  <c r="B52" i="3"/>
  <c r="G51" i="3"/>
  <c r="H51" i="3" s="1"/>
  <c r="G61" i="3"/>
  <c r="G70" i="3"/>
  <c r="F70" i="3"/>
  <c r="H32" i="3"/>
  <c r="I32" i="3"/>
  <c r="F51" i="3"/>
  <c r="E70" i="3"/>
  <c r="E51" i="3"/>
  <c r="E61" i="3"/>
  <c r="C61" i="3"/>
  <c r="C70" i="3"/>
  <c r="C51" i="3"/>
  <c r="B51" i="3"/>
  <c r="B61" i="3"/>
  <c r="B70" i="3"/>
  <c r="G60" i="3"/>
  <c r="G69" i="3"/>
  <c r="G50" i="3"/>
  <c r="H50" i="3" s="1"/>
  <c r="I31" i="3"/>
  <c r="H31" i="3"/>
  <c r="F69" i="3"/>
  <c r="F50" i="3"/>
  <c r="E60" i="3"/>
  <c r="E69" i="3"/>
  <c r="E50" i="3"/>
  <c r="C60" i="3"/>
  <c r="C69" i="3"/>
  <c r="C50" i="3"/>
  <c r="B60" i="3"/>
  <c r="B50" i="3"/>
  <c r="B69" i="3"/>
  <c r="G59" i="3"/>
  <c r="G68" i="3"/>
  <c r="G49" i="3"/>
  <c r="H49" i="3" s="1"/>
  <c r="I30" i="3"/>
  <c r="H30" i="3"/>
  <c r="F68" i="3"/>
  <c r="F49" i="3"/>
  <c r="I49" i="3" s="1"/>
  <c r="F59" i="3"/>
  <c r="E68" i="3"/>
  <c r="E49" i="3"/>
  <c r="E59" i="3"/>
  <c r="C68" i="3"/>
  <c r="C59" i="3"/>
  <c r="C49" i="3"/>
  <c r="B68" i="3"/>
  <c r="B49" i="3"/>
  <c r="B59" i="3"/>
  <c r="D35" i="3"/>
  <c r="D54" i="3" s="1"/>
  <c r="D44" i="3"/>
  <c r="D34" i="3"/>
  <c r="D43" i="3"/>
  <c r="D33" i="3"/>
  <c r="D42" i="3"/>
  <c r="D41" i="3"/>
  <c r="D32" i="3"/>
  <c r="D40" i="3"/>
  <c r="D31" i="3"/>
  <c r="D49" i="3"/>
  <c r="D59" i="3"/>
  <c r="D68" i="3"/>
  <c r="J43" i="2"/>
  <c r="H51" i="2"/>
  <c r="H59" i="2" s="1"/>
  <c r="G51" i="2"/>
  <c r="I43" i="2"/>
  <c r="H50" i="2"/>
  <c r="H58" i="2" s="1"/>
  <c r="J42" i="2"/>
  <c r="G50" i="2"/>
  <c r="I42" i="2"/>
  <c r="H49" i="2"/>
  <c r="H57" i="2" s="1"/>
  <c r="J41" i="2"/>
  <c r="G49" i="2"/>
  <c r="I41" i="2"/>
  <c r="J40" i="2"/>
  <c r="H48" i="2"/>
  <c r="H56" i="2" s="1"/>
  <c r="I40" i="2"/>
  <c r="G48" i="2"/>
  <c r="J151" i="1"/>
  <c r="I151" i="1"/>
  <c r="H151" i="1"/>
  <c r="J150" i="1"/>
  <c r="H150" i="1"/>
  <c r="I150" i="1"/>
  <c r="J149" i="1"/>
  <c r="H149" i="1"/>
  <c r="I149" i="1"/>
  <c r="J148" i="1"/>
  <c r="H148" i="1"/>
  <c r="I148" i="1"/>
  <c r="H147" i="1"/>
  <c r="I147" i="1"/>
  <c r="J147" i="1"/>
  <c r="H140" i="1"/>
  <c r="I140" i="1"/>
  <c r="I139" i="1"/>
  <c r="H139" i="1"/>
  <c r="H138" i="1"/>
  <c r="I138" i="1"/>
  <c r="I137" i="1"/>
  <c r="H137" i="1"/>
  <c r="H136" i="1"/>
  <c r="I136" i="1"/>
  <c r="I129" i="1"/>
  <c r="H129" i="1"/>
  <c r="H125" i="1"/>
  <c r="I125" i="1"/>
  <c r="J140" i="1"/>
  <c r="G151" i="1"/>
  <c r="H118" i="1"/>
  <c r="K118" i="1"/>
  <c r="J118" i="1"/>
  <c r="I118" i="1"/>
  <c r="G150" i="1"/>
  <c r="J139" i="1"/>
  <c r="H117" i="1"/>
  <c r="J117" i="1"/>
  <c r="K117" i="1"/>
  <c r="I117" i="1"/>
  <c r="K116" i="1"/>
  <c r="J116" i="1"/>
  <c r="H116" i="1"/>
  <c r="I116" i="1"/>
  <c r="J137" i="1"/>
  <c r="G148" i="1"/>
  <c r="I115" i="1"/>
  <c r="K115" i="1"/>
  <c r="H115" i="1"/>
  <c r="J115" i="1"/>
  <c r="I114" i="1"/>
  <c r="K114" i="1"/>
  <c r="H114" i="1"/>
  <c r="J114" i="1"/>
  <c r="I104" i="1"/>
  <c r="J104" i="1"/>
  <c r="H104" i="1"/>
  <c r="H103" i="1"/>
  <c r="J103" i="1"/>
  <c r="I103" i="1"/>
  <c r="H102" i="1"/>
  <c r="J102" i="1"/>
  <c r="I102" i="1"/>
  <c r="H101" i="1"/>
  <c r="I101" i="1"/>
  <c r="J101" i="1"/>
  <c r="I100" i="1"/>
  <c r="J100" i="1"/>
  <c r="H100" i="1"/>
  <c r="H93" i="1"/>
  <c r="I93" i="1"/>
  <c r="H92" i="1"/>
  <c r="I92" i="1"/>
  <c r="H91" i="1"/>
  <c r="I91" i="1"/>
  <c r="H90" i="1"/>
  <c r="I90" i="1"/>
  <c r="I89" i="1"/>
  <c r="H89" i="1"/>
  <c r="J82" i="1"/>
  <c r="H82" i="1"/>
  <c r="I82" i="1"/>
  <c r="J81" i="1"/>
  <c r="H81" i="1"/>
  <c r="I81" i="1"/>
  <c r="J80" i="1"/>
  <c r="H80" i="1"/>
  <c r="I80" i="1"/>
  <c r="H79" i="1"/>
  <c r="I79" i="1"/>
  <c r="J79" i="1"/>
  <c r="J78" i="1"/>
  <c r="I78" i="1"/>
  <c r="H78" i="1"/>
  <c r="H71" i="1"/>
  <c r="I71" i="1"/>
  <c r="H70" i="1"/>
  <c r="I70" i="1"/>
  <c r="I69" i="1"/>
  <c r="H69" i="1"/>
  <c r="I68" i="1"/>
  <c r="H68" i="1"/>
  <c r="I67" i="1"/>
  <c r="H67" i="1"/>
  <c r="D118" i="1"/>
  <c r="D129" i="1"/>
  <c r="D71" i="1"/>
  <c r="D70" i="1"/>
  <c r="D117" i="1"/>
  <c r="D116" i="1"/>
  <c r="D69" i="1"/>
  <c r="D68" i="1"/>
  <c r="D115" i="1"/>
  <c r="D125" i="1" s="1"/>
  <c r="H49" i="1"/>
  <c r="G49" i="1"/>
  <c r="I49" i="1"/>
  <c r="H48" i="1"/>
  <c r="G48" i="1"/>
  <c r="I48" i="1"/>
  <c r="H47" i="1"/>
  <c r="I47" i="1"/>
  <c r="G47" i="1"/>
  <c r="I87" i="5"/>
  <c r="H87" i="5"/>
  <c r="G95" i="5"/>
  <c r="J86" i="5"/>
  <c r="F95" i="5"/>
  <c r="I86" i="5"/>
  <c r="H86" i="5"/>
  <c r="G94" i="5"/>
  <c r="J85" i="5"/>
  <c r="F94" i="5"/>
  <c r="I85" i="5"/>
  <c r="H85" i="5"/>
  <c r="G93" i="5"/>
  <c r="J84" i="5"/>
  <c r="F93" i="5"/>
  <c r="I84" i="5"/>
  <c r="H84" i="5"/>
  <c r="J83" i="5"/>
  <c r="G92" i="5"/>
  <c r="F92" i="5"/>
  <c r="I83" i="5"/>
  <c r="H83" i="5"/>
  <c r="G78" i="5"/>
  <c r="J78" i="5" s="1"/>
  <c r="G69" i="5"/>
  <c r="F78" i="5"/>
  <c r="F69" i="5"/>
  <c r="I60" i="5"/>
  <c r="H60" i="5"/>
  <c r="E78" i="5"/>
  <c r="E69" i="5"/>
  <c r="C78" i="5"/>
  <c r="C69" i="5"/>
  <c r="B78" i="5"/>
  <c r="B69" i="5"/>
  <c r="G77" i="5"/>
  <c r="J77" i="5" s="1"/>
  <c r="G68" i="5"/>
  <c r="F77" i="5"/>
  <c r="F68" i="5"/>
  <c r="I59" i="5"/>
  <c r="H59" i="5"/>
  <c r="E77" i="5"/>
  <c r="E68" i="5"/>
  <c r="C77" i="5"/>
  <c r="C68" i="5"/>
  <c r="B77" i="5"/>
  <c r="B68" i="5"/>
  <c r="G76" i="5"/>
  <c r="J76" i="5" s="1"/>
  <c r="G67" i="5"/>
  <c r="F76" i="5"/>
  <c r="H58" i="5"/>
  <c r="I58" i="5"/>
  <c r="F67" i="5"/>
  <c r="E76" i="5"/>
  <c r="E67" i="5"/>
  <c r="C67" i="5"/>
  <c r="C76" i="5"/>
  <c r="B67" i="5"/>
  <c r="B76" i="5"/>
  <c r="G66" i="5"/>
  <c r="G75" i="5"/>
  <c r="J75" i="5" s="1"/>
  <c r="F66" i="5"/>
  <c r="F75" i="5"/>
  <c r="I57" i="5"/>
  <c r="H57" i="5"/>
  <c r="E75" i="5"/>
  <c r="E66" i="5"/>
  <c r="C66" i="5"/>
  <c r="C75" i="5"/>
  <c r="B75" i="5"/>
  <c r="B66" i="5"/>
  <c r="G74" i="5"/>
  <c r="J74" i="5" s="1"/>
  <c r="G65" i="5"/>
  <c r="F74" i="5"/>
  <c r="F65" i="5"/>
  <c r="I56" i="5"/>
  <c r="H56" i="5"/>
  <c r="E74" i="5"/>
  <c r="E65" i="5"/>
  <c r="C74" i="5"/>
  <c r="C65" i="5"/>
  <c r="B65" i="5"/>
  <c r="B74" i="5"/>
  <c r="H51" i="5"/>
  <c r="I51" i="5"/>
  <c r="I50" i="5"/>
  <c r="H50" i="5"/>
  <c r="I49" i="5"/>
  <c r="H49" i="5"/>
  <c r="I48" i="5"/>
  <c r="H48" i="5"/>
  <c r="I47" i="5"/>
  <c r="H47" i="5"/>
  <c r="I42" i="5"/>
  <c r="H42" i="5"/>
  <c r="I41" i="5"/>
  <c r="H41" i="5"/>
  <c r="I40" i="5"/>
  <c r="H40" i="5"/>
  <c r="I39" i="5"/>
  <c r="H39" i="5"/>
  <c r="H38" i="5"/>
  <c r="I38" i="5"/>
  <c r="D42" i="5"/>
  <c r="D33" i="5"/>
  <c r="D51" i="5"/>
  <c r="D25" i="5"/>
  <c r="D96" i="5" s="1"/>
  <c r="D32" i="5"/>
  <c r="D41" i="5"/>
  <c r="D24" i="5"/>
  <c r="D50" i="5"/>
  <c r="D40" i="5"/>
  <c r="D31" i="5"/>
  <c r="D23" i="5"/>
  <c r="D49" i="5"/>
  <c r="D30" i="5"/>
  <c r="D39" i="5"/>
  <c r="D48" i="5"/>
  <c r="D22" i="5"/>
  <c r="D38" i="5"/>
  <c r="D29" i="5"/>
  <c r="D47" i="5"/>
  <c r="D21" i="5"/>
  <c r="G149" i="1" l="1"/>
  <c r="J136" i="1"/>
  <c r="D95" i="5"/>
  <c r="D104" i="5" s="1"/>
  <c r="D113" i="5" s="1"/>
  <c r="G114" i="5"/>
  <c r="D78" i="5"/>
  <c r="D69" i="5"/>
  <c r="D77" i="5"/>
  <c r="D68" i="5"/>
  <c r="D76" i="5"/>
  <c r="D67" i="5"/>
  <c r="D66" i="5"/>
  <c r="D75" i="5"/>
  <c r="D74" i="5"/>
  <c r="D65" i="5"/>
  <c r="H38" i="4"/>
  <c r="I38" i="4"/>
  <c r="J38" i="4"/>
  <c r="F48" i="4"/>
  <c r="H37" i="4"/>
  <c r="I37" i="4"/>
  <c r="J37" i="4"/>
  <c r="F47" i="4"/>
  <c r="H54" i="3"/>
  <c r="I54" i="3"/>
  <c r="H63" i="3"/>
  <c r="I63" i="3"/>
  <c r="H62" i="3"/>
  <c r="I62" i="3"/>
  <c r="H70" i="3"/>
  <c r="I70" i="3"/>
  <c r="I51" i="3"/>
  <c r="F61" i="3"/>
  <c r="H69" i="3"/>
  <c r="I69" i="3"/>
  <c r="I50" i="3"/>
  <c r="F60" i="3"/>
  <c r="H68" i="3"/>
  <c r="I68" i="3"/>
  <c r="H59" i="3"/>
  <c r="I59" i="3"/>
  <c r="D53" i="3"/>
  <c r="D63" i="3"/>
  <c r="D52" i="3"/>
  <c r="D62" i="3"/>
  <c r="D71" i="3"/>
  <c r="D51" i="3"/>
  <c r="D61" i="3"/>
  <c r="D70" i="3"/>
  <c r="D50" i="3"/>
  <c r="D60" i="3"/>
  <c r="D69" i="3"/>
  <c r="I51" i="2"/>
  <c r="J51" i="2"/>
  <c r="G59" i="2"/>
  <c r="I50" i="2"/>
  <c r="J50" i="2"/>
  <c r="G58" i="2"/>
  <c r="I49" i="2"/>
  <c r="J49" i="2"/>
  <c r="G57" i="2"/>
  <c r="I48" i="2"/>
  <c r="J48" i="2"/>
  <c r="G56" i="2"/>
  <c r="I105" i="5"/>
  <c r="J105" i="5"/>
  <c r="F114" i="5"/>
  <c r="H105" i="5"/>
  <c r="I95" i="5"/>
  <c r="G104" i="5"/>
  <c r="G113" i="5" s="1"/>
  <c r="H95" i="5"/>
  <c r="F104" i="5"/>
  <c r="I94" i="5"/>
  <c r="G103" i="5"/>
  <c r="G112" i="5" s="1"/>
  <c r="H94" i="5"/>
  <c r="F103" i="5"/>
  <c r="I93" i="5"/>
  <c r="G102" i="5"/>
  <c r="G111" i="5" s="1"/>
  <c r="H93" i="5"/>
  <c r="F102" i="5"/>
  <c r="I92" i="5"/>
  <c r="G101" i="5"/>
  <c r="G110" i="5" s="1"/>
  <c r="H92" i="5"/>
  <c r="F101" i="5"/>
  <c r="H78" i="5"/>
  <c r="I78" i="5"/>
  <c r="H69" i="5"/>
  <c r="I69" i="5"/>
  <c r="H77" i="5"/>
  <c r="I77" i="5"/>
  <c r="H68" i="5"/>
  <c r="I68" i="5"/>
  <c r="H76" i="5"/>
  <c r="I76" i="5"/>
  <c r="H67" i="5"/>
  <c r="I67" i="5"/>
  <c r="H66" i="5"/>
  <c r="I66" i="5"/>
  <c r="H75" i="5"/>
  <c r="I75" i="5"/>
  <c r="H74" i="5"/>
  <c r="I74" i="5"/>
  <c r="H65" i="5"/>
  <c r="I65" i="5"/>
  <c r="H48" i="4" l="1"/>
  <c r="I48" i="4"/>
  <c r="J48" i="4"/>
  <c r="H47" i="4"/>
  <c r="I47" i="4"/>
  <c r="J47" i="4"/>
  <c r="H61" i="3"/>
  <c r="I61" i="3"/>
  <c r="H60" i="3"/>
  <c r="I60" i="3"/>
  <c r="I59" i="2"/>
  <c r="J59" i="2"/>
  <c r="K59" i="2"/>
  <c r="I58" i="2"/>
  <c r="J58" i="2"/>
  <c r="K58" i="2"/>
  <c r="I57" i="2"/>
  <c r="J57" i="2"/>
  <c r="K57" i="2"/>
  <c r="I56" i="2"/>
  <c r="J56" i="2"/>
  <c r="K56" i="2"/>
  <c r="H114" i="5"/>
  <c r="J114" i="5"/>
  <c r="I114" i="5"/>
  <c r="H104" i="5"/>
  <c r="I104" i="5"/>
  <c r="F113" i="5"/>
  <c r="J104" i="5"/>
  <c r="I103" i="5"/>
  <c r="H103" i="5"/>
  <c r="F112" i="5"/>
  <c r="J103" i="5"/>
  <c r="J102" i="5"/>
  <c r="H102" i="5"/>
  <c r="F111" i="5"/>
  <c r="I102" i="5"/>
  <c r="J101" i="5"/>
  <c r="H101" i="5"/>
  <c r="F110" i="5"/>
  <c r="I101" i="5"/>
  <c r="J113" i="5" l="1"/>
  <c r="I113" i="5"/>
  <c r="H113" i="5"/>
  <c r="J112" i="5"/>
  <c r="I112" i="5"/>
  <c r="H112" i="5"/>
  <c r="I111" i="5"/>
  <c r="H111" i="5"/>
  <c r="J111" i="5"/>
  <c r="I110" i="5"/>
  <c r="J110" i="5"/>
  <c r="H110" i="5"/>
</calcChain>
</file>

<file path=xl/sharedStrings.xml><?xml version="1.0" encoding="utf-8"?>
<sst xmlns="http://schemas.openxmlformats.org/spreadsheetml/2006/main" count="594" uniqueCount="163">
  <si>
    <t>SINGAPORE</t>
  </si>
  <si>
    <t>Vessel</t>
  </si>
  <si>
    <t>VOY</t>
  </si>
  <si>
    <t>Document Cut Off</t>
  </si>
  <si>
    <t>Depot
Cut Off</t>
  </si>
  <si>
    <t>ETD
Fremantle</t>
  </si>
  <si>
    <t>ETA
Singapore</t>
  </si>
  <si>
    <t>COSCO GENOA</t>
  </si>
  <si>
    <t>KOTA LAWA</t>
  </si>
  <si>
    <t>111N</t>
  </si>
  <si>
    <t>OOCL CHICAGO</t>
  </si>
  <si>
    <t>123N</t>
  </si>
  <si>
    <t>JOGELA</t>
  </si>
  <si>
    <t>217N</t>
  </si>
  <si>
    <t>105N</t>
  </si>
  <si>
    <t>OOCL PANAMA</t>
  </si>
  <si>
    <t>337N</t>
  </si>
  <si>
    <t>KOREA</t>
  </si>
  <si>
    <t>ETA
Busan</t>
  </si>
  <si>
    <t xml:space="preserve">VIETNAM </t>
  </si>
  <si>
    <t>ETA
Ho Chi Minh</t>
  </si>
  <si>
    <t>ETA
Haiphong</t>
  </si>
  <si>
    <t>THAILAND</t>
  </si>
  <si>
    <t>ETA
Bangkok</t>
  </si>
  <si>
    <t>ETA
Laem Chabang</t>
  </si>
  <si>
    <t>Cut Off</t>
  </si>
  <si>
    <t>MALAYSIA</t>
  </si>
  <si>
    <t>ETA
Port Kelang</t>
  </si>
  <si>
    <t>ETA
Penang</t>
  </si>
  <si>
    <t>JAPAN</t>
  </si>
  <si>
    <t>ETA
Osaka</t>
  </si>
  <si>
    <t>ETA
Yokohama</t>
  </si>
  <si>
    <t xml:space="preserve">HONG KONG / SHANGHAI </t>
  </si>
  <si>
    <t>ETA
Hong Kong</t>
  </si>
  <si>
    <t>ETA
Shanghai</t>
  </si>
  <si>
    <t>TAIWAN</t>
  </si>
  <si>
    <t>ETA
Keelung</t>
  </si>
  <si>
    <t>ETA
Kaohsiung</t>
  </si>
  <si>
    <t>ETA
Taichung</t>
  </si>
  <si>
    <t xml:space="preserve">INDONESIA </t>
  </si>
  <si>
    <t>ETA
Jakarta</t>
  </si>
  <si>
    <t>ETA
Surabaya</t>
  </si>
  <si>
    <t>ETA
Semarang</t>
  </si>
  <si>
    <t>SRI LANKA / INDIA</t>
  </si>
  <si>
    <t xml:space="preserve">ETA
Colombo </t>
  </si>
  <si>
    <t>ETA
Nhava Sheva</t>
  </si>
  <si>
    <t xml:space="preserve">UK &amp; EUROPE </t>
  </si>
  <si>
    <t>ETA
Southampton</t>
  </si>
  <si>
    <t>ETA
Hamburg</t>
  </si>
  <si>
    <t>ETA
Rotterdam</t>
  </si>
  <si>
    <t>USA</t>
  </si>
  <si>
    <t>ETA
Los Angeles</t>
  </si>
  <si>
    <t xml:space="preserve">ETA
New York </t>
  </si>
  <si>
    <t>ETA
Chicago</t>
  </si>
  <si>
    <t xml:space="preserve">HO CHI MINH  </t>
  </si>
  <si>
    <t>ETD
Melbourne</t>
  </si>
  <si>
    <t>KOTA LUMAYAN</t>
  </si>
  <si>
    <t>171N</t>
  </si>
  <si>
    <t xml:space="preserve">BUSAN </t>
  </si>
  <si>
    <t xml:space="preserve">Adelaide Cut Off </t>
  </si>
  <si>
    <t xml:space="preserve">ETA
Busan </t>
  </si>
  <si>
    <t>ETA
Tokyo</t>
  </si>
  <si>
    <t>ETA
Xingang</t>
  </si>
  <si>
    <t>ETA
Qingdao</t>
  </si>
  <si>
    <t>ETA
Seattle</t>
  </si>
  <si>
    <t>EVER SUPERB</t>
  </si>
  <si>
    <t>0116N</t>
  </si>
  <si>
    <t>HYUNDAI SHANGHAI</t>
  </si>
  <si>
    <t>0158N</t>
  </si>
  <si>
    <t>WIDE JULIET</t>
  </si>
  <si>
    <t>0122N</t>
  </si>
  <si>
    <t>0117N</t>
  </si>
  <si>
    <t>HMM PARAMOUNT</t>
  </si>
  <si>
    <t>0096N</t>
  </si>
  <si>
    <t>Export Depot: Arrow Transport</t>
  </si>
  <si>
    <t xml:space="preserve">HONG KONG </t>
  </si>
  <si>
    <t xml:space="preserve">Document Cut Off </t>
  </si>
  <si>
    <t>COSCO SINGAPORE</t>
  </si>
  <si>
    <t>203N</t>
  </si>
  <si>
    <t xml:space="preserve">OOCL ITALY </t>
  </si>
  <si>
    <t>158N</t>
  </si>
  <si>
    <t>OOCL KUALA LUMPUR</t>
  </si>
  <si>
    <t>194N</t>
  </si>
  <si>
    <t xml:space="preserve">COSCO SINGAPORE </t>
  </si>
  <si>
    <t>204N</t>
  </si>
  <si>
    <t>Export Depot: CITO Transport</t>
  </si>
  <si>
    <t>SHANGHAI</t>
  </si>
  <si>
    <t>124N</t>
  </si>
  <si>
    <t>OOCL TOKYO</t>
  </si>
  <si>
    <t>147N</t>
  </si>
  <si>
    <t>PORT KELANG</t>
  </si>
  <si>
    <t>ETA
Pasir Gudang</t>
  </si>
  <si>
    <t xml:space="preserve">ETA
Penang </t>
  </si>
  <si>
    <t>VIETNAM</t>
  </si>
  <si>
    <t>ETA
Danang</t>
  </si>
  <si>
    <t>INDIA / SRI LANKA  / MALDIVES</t>
  </si>
  <si>
    <t xml:space="preserve">ETA
Chennai </t>
  </si>
  <si>
    <t>ETA
Male</t>
  </si>
  <si>
    <t>PHILIPPINES</t>
  </si>
  <si>
    <t>ETA
Manila Nth</t>
  </si>
  <si>
    <t>ETA
Cebu</t>
  </si>
  <si>
    <t xml:space="preserve">NEW ZEALAND                 </t>
  </si>
  <si>
    <t>ETA
Auckland</t>
  </si>
  <si>
    <t>ETA
Lyttleton</t>
  </si>
  <si>
    <t>ANDROKLIS</t>
  </si>
  <si>
    <t>CNC JAWA</t>
  </si>
  <si>
    <t>--</t>
  </si>
  <si>
    <t>SAN GIORGIO</t>
  </si>
  <si>
    <t>GREEN WAVE</t>
  </si>
  <si>
    <t>Receivals Start</t>
  </si>
  <si>
    <t>ETD
Sydney</t>
  </si>
  <si>
    <t>ETA
Nagoya</t>
  </si>
  <si>
    <t>ETA
Ningbo</t>
  </si>
  <si>
    <t>BRIGHTON</t>
  </si>
  <si>
    <t>0028N</t>
  </si>
  <si>
    <t>HONG KONG</t>
  </si>
  <si>
    <t>191N</t>
  </si>
  <si>
    <t>251N</t>
  </si>
  <si>
    <t>213N</t>
  </si>
  <si>
    <t>101N</t>
  </si>
  <si>
    <t>OOCL YOKOHAMA</t>
  </si>
  <si>
    <t>OOCL HOUSTON</t>
  </si>
  <si>
    <t>193N</t>
  </si>
  <si>
    <t>OOCL BRISBANE</t>
  </si>
  <si>
    <t>253N</t>
  </si>
  <si>
    <t>215N</t>
  </si>
  <si>
    <t>KOTA LARIS</t>
  </si>
  <si>
    <t>103N</t>
  </si>
  <si>
    <t xml:space="preserve">INDIA / SRI LANKA </t>
  </si>
  <si>
    <t>NEW ZEALAND</t>
  </si>
  <si>
    <t>ETD
Brisbane</t>
  </si>
  <si>
    <t>0095N</t>
  </si>
  <si>
    <t xml:space="preserve">KOTA LARIS </t>
  </si>
  <si>
    <t>ETA
Colombo</t>
  </si>
  <si>
    <t>ANL KIWI TRADER</t>
  </si>
  <si>
    <t>ANL TASMAN TRADER</t>
  </si>
  <si>
    <t>ETD
Adelaide</t>
  </si>
  <si>
    <t>112N</t>
  </si>
  <si>
    <t xml:space="preserve">SYDNEY EXPORT LCL SAILING SCHEDULE </t>
  </si>
  <si>
    <t xml:space="preserve">BRISBANE EXPORT LCL SAILING SCHEDULE </t>
  </si>
  <si>
    <t xml:space="preserve">ADELAIDE EXPORT LCL SAILING SCHEDULE </t>
  </si>
  <si>
    <t xml:space="preserve">FREMANTLE EXPORT LCL SAILING SCHEDULE </t>
  </si>
  <si>
    <t xml:space="preserve">MELBOURNE EXPORT LCL SAILING SCHEDULE </t>
  </si>
  <si>
    <t>Melb Depot Cut Off</t>
  </si>
  <si>
    <t>INDIA / SRI LANKA</t>
  </si>
  <si>
    <t>0159N</t>
  </si>
  <si>
    <t>254N</t>
  </si>
  <si>
    <t>NAVIOS TURQUOISE</t>
  </si>
  <si>
    <t>2636N</t>
  </si>
  <si>
    <t>HYUNDAI SHANGAI</t>
  </si>
  <si>
    <t>216N</t>
  </si>
  <si>
    <t>EVER SMART</t>
  </si>
  <si>
    <t>218N</t>
  </si>
  <si>
    <t>106N</t>
  </si>
  <si>
    <t>OOCL BEIJING</t>
  </si>
  <si>
    <t>130N</t>
  </si>
  <si>
    <t>12th October 2026</t>
  </si>
  <si>
    <t>104N</t>
  </si>
  <si>
    <t>OOCL HO CHI MINH CITY</t>
  </si>
  <si>
    <t>076N</t>
  </si>
  <si>
    <t>0145N</t>
  </si>
  <si>
    <t>2637N</t>
  </si>
  <si>
    <t>223N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</si>
</sst>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[$-409]dd\-mmm\-yy;@"/>
    <numFmt numFmtId="165" formatCode="[$-409]d\-mmm\-yy;@"/>
    <numFmt numFmtId="166" formatCode="[$$-409]#,##0.00"/>
    <numFmt numFmtId="167" formatCode="dd\-mmm\-yy"/>
  </numFmts>
  <fonts count="6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20"/>
      <name val="Arial"/>
      <family val="2"/>
    </font>
    <font>
      <sz val="8"/>
      <name val="Arial"/>
      <family val="2"/>
    </font>
    <font>
      <sz val="10.5"/>
      <name val="Arial Narrow"/>
      <family val="2"/>
    </font>
    <font>
      <b/>
      <sz val="10.5"/>
      <name val="Arial Narrow"/>
      <family val="2"/>
    </font>
    <font>
      <b/>
      <sz val="16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28"/>
      <color theme="4"/>
      <name val="Cambria"/>
      <family val="1"/>
    </font>
    <font>
      <b/>
      <sz val="14"/>
      <color theme="1"/>
      <name val="Nyala"/>
    </font>
    <font>
      <sz val="14"/>
      <name val="Arial Narrow"/>
      <family val="2"/>
    </font>
    <font>
      <sz val="14"/>
      <name val="Arial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4"/>
      <color rgb="FFFF0000"/>
      <name val="Arial"/>
      <family val="2"/>
    </font>
    <font>
      <u/>
      <sz val="10"/>
      <color indexed="12"/>
      <name val="Arial"/>
      <family val="2"/>
    </font>
    <font>
      <b/>
      <sz val="14"/>
      <name val="Calibri"/>
      <family val="2"/>
    </font>
    <font>
      <sz val="11"/>
      <name val="돋움"/>
      <family val="2"/>
      <charset val="129"/>
    </font>
    <font>
      <sz val="10.5"/>
      <name val="Arial Narrow"/>
      <family val="2"/>
    </font>
    <font>
      <sz val="20"/>
      <name val="Arial"/>
      <family val="2"/>
    </font>
    <font>
      <sz val="10"/>
      <color rgb="FFFF0000"/>
      <name val="Arial"/>
      <family val="2"/>
    </font>
    <font>
      <b/>
      <sz val="10.5"/>
      <color rgb="FF002060"/>
      <name val="Aptos SemiBold"/>
      <family val="2"/>
    </font>
    <font>
      <b/>
      <sz val="10.5"/>
      <color rgb="FF002060"/>
      <name val="Arial Narrow"/>
      <family val="2"/>
    </font>
    <font>
      <sz val="10"/>
      <name val="Arial"/>
      <family val="2"/>
    </font>
    <font>
      <sz val="14"/>
      <name val="Arial"/>
      <family val="2"/>
    </font>
    <font>
      <b/>
      <sz val="10.5"/>
      <color rgb="FF243746"/>
      <name val="Aptos"/>
      <family val="2"/>
    </font>
    <font>
      <b/>
      <sz val="17"/>
      <color rgb="FFFFFFFF"/>
      <name val="Aptos Display"/>
      <family val="2"/>
    </font>
    <font>
      <b/>
      <sz val="11.5"/>
      <color rgb="FFFFFFFF"/>
      <name val="Aptos"/>
      <family val="2"/>
    </font>
    <font>
      <b/>
      <sz val="13"/>
      <color rgb="FFFFFFFF"/>
      <name val="Aptos Display"/>
      <family val="2"/>
    </font>
    <font>
      <b/>
      <sz val="9.5"/>
      <color rgb="FFFFFFFF"/>
      <name val="Aptos"/>
      <family val="2"/>
    </font>
    <font>
      <b/>
      <sz val="9.5"/>
      <color rgb="FF073452"/>
      <name val="Aptos"/>
      <family val="2"/>
    </font>
    <font>
      <b/>
      <sz val="10.5"/>
      <color rgb="FF073452"/>
      <name val="Aptos"/>
      <family val="2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sz val="14"/>
      <color theme="1"/>
      <name val="Calibri"/>
      <family val="2"/>
      <scheme val="minor"/>
    </font>
    <font>
      <b/>
      <sz val="16"/>
      <color rgb="FF073452"/>
      <name val="Aptos"/>
      <family val="2"/>
    </font>
    <font>
      <b/>
      <sz val="16"/>
      <color rgb="FF243746"/>
      <name val="Aptos"/>
      <family val="2"/>
    </font>
    <font>
      <sz val="16"/>
      <color rgb="FF243746"/>
      <name val="Aptos"/>
      <family val="2"/>
    </font>
    <font>
      <sz val="16"/>
      <name val="Arial"/>
      <family val="2"/>
    </font>
    <font>
      <b/>
      <sz val="26"/>
      <color rgb="FFFFFFFF"/>
      <name val="Aptos Display"/>
      <family val="2"/>
    </font>
    <font>
      <b/>
      <sz val="26"/>
      <color theme="4"/>
      <name val="Cambria"/>
      <family val="1"/>
    </font>
    <font>
      <b/>
      <sz val="20"/>
      <color rgb="FFFFFFFF"/>
      <name val="Aptos"/>
      <family val="2"/>
    </font>
    <font>
      <b/>
      <sz val="11"/>
      <color rgb="FF073452"/>
      <name val="Aptos"/>
      <family val="2"/>
    </font>
    <font>
      <b/>
      <sz val="16"/>
      <color rgb="FFFFFFFF"/>
      <name val="Aptos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b/>
      <sz val="46"/>
      <color rgb="FFFFFFFF"/>
      <name val="Aptos Display"/>
      <family val="2"/>
    </font>
    <font>
      <b/>
      <sz val="46"/>
      <color rgb="FFFFFFFF"/>
      <name val="Aptos"/>
      <family val="2"/>
    </font>
    <font>
      <b/>
      <sz val="36"/>
      <color rgb="FFFFFFFF"/>
      <name val="Aptos Display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243746"/>
      <name val="Aptos"/>
    </font>
    <font>
      <b/>
      <sz val="16"/>
      <color rgb="FF073452"/>
      <name val="Aptos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1881C4"/>
      </patternFill>
    </fill>
    <fill>
      <patternFill patternType="solid">
        <fgColor rgb="FFF47D2C"/>
      </patternFill>
    </fill>
    <fill>
      <patternFill patternType="solid">
        <fgColor rgb="FFFFF1E8"/>
      </patternFill>
    </fill>
    <fill>
      <patternFill patternType="solid">
        <fgColor rgb="FFEAF4FB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rgb="FFF47D2C"/>
      </bottom>
      <diagonal/>
    </border>
    <border>
      <left/>
      <right/>
      <top/>
      <bottom style="thin">
        <color rgb="FFE4661A"/>
      </bottom>
      <diagonal/>
    </border>
    <border>
      <left/>
      <right/>
      <top style="thin">
        <color rgb="FFF8C7A7"/>
      </top>
      <bottom/>
      <diagonal/>
    </border>
    <border>
      <left/>
      <right/>
      <top/>
      <bottom style="hair">
        <color rgb="FFDDE6E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rgb="FFDDE6EC"/>
      </top>
      <bottom/>
      <diagonal/>
    </border>
  </borders>
  <cellStyleXfs count="22">
    <xf numFmtId="0" fontId="0" fillId="0" borderId="0"/>
    <xf numFmtId="0" fontId="1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164" fontId="30" fillId="0" borderId="0"/>
    <xf numFmtId="0" fontId="30" fillId="0" borderId="0"/>
    <xf numFmtId="44" fontId="30" fillId="0" borderId="0"/>
    <xf numFmtId="44" fontId="30" fillId="0" borderId="0"/>
    <xf numFmtId="0" fontId="22" fillId="0" borderId="0">
      <alignment vertical="top"/>
      <protection locked="0"/>
    </xf>
    <xf numFmtId="0" fontId="30" fillId="0" borderId="0"/>
    <xf numFmtId="44" fontId="30" fillId="0" borderId="0"/>
    <xf numFmtId="44" fontId="30" fillId="0" borderId="0"/>
    <xf numFmtId="0" fontId="30" fillId="0" borderId="0"/>
    <xf numFmtId="44" fontId="30" fillId="0" borderId="0"/>
    <xf numFmtId="44" fontId="30" fillId="0" borderId="0"/>
    <xf numFmtId="44" fontId="30" fillId="0" borderId="0"/>
    <xf numFmtId="44" fontId="30" fillId="0" borderId="0"/>
    <xf numFmtId="166" fontId="24" fillId="0" borderId="0"/>
  </cellStyleXfs>
  <cellXfs count="221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164" fontId="5" fillId="2" borderId="0" xfId="2" applyFont="1" applyFill="1"/>
    <xf numFmtId="164" fontId="13" fillId="2" borderId="0" xfId="2" applyFont="1" applyFill="1" applyAlignment="1">
      <alignment horizontal="center"/>
    </xf>
    <xf numFmtId="0" fontId="14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" fontId="16" fillId="4" borderId="2" xfId="0" applyNumberFormat="1" applyFont="1" applyFill="1" applyBorder="1" applyAlignment="1">
      <alignment horizontal="center"/>
    </xf>
    <xf numFmtId="16" fontId="16" fillId="4" borderId="3" xfId="0" applyNumberFormat="1" applyFont="1" applyFill="1" applyBorder="1" applyAlignment="1">
      <alignment horizontal="center"/>
    </xf>
    <xf numFmtId="164" fontId="11" fillId="2" borderId="0" xfId="0" applyNumberFormat="1" applyFont="1" applyFill="1" applyAlignment="1">
      <alignment vertical="center"/>
    </xf>
    <xf numFmtId="164" fontId="1" fillId="2" borderId="0" xfId="1" applyNumberFormat="1" applyFill="1" applyAlignment="1">
      <alignment horizontal="center" vertical="center"/>
    </xf>
    <xf numFmtId="16" fontId="16" fillId="2" borderId="0" xfId="0" applyNumberFormat="1" applyFont="1" applyFill="1" applyAlignment="1">
      <alignment horizontal="center"/>
    </xf>
    <xf numFmtId="164" fontId="5" fillId="2" borderId="0" xfId="3" applyFont="1" applyFill="1" applyAlignment="1">
      <alignment horizontal="center"/>
    </xf>
    <xf numFmtId="0" fontId="0" fillId="2" borderId="0" xfId="0" applyFill="1" applyAlignment="1">
      <alignment vertical="center"/>
    </xf>
    <xf numFmtId="0" fontId="16" fillId="2" borderId="0" xfId="0" applyFont="1" applyFill="1"/>
    <xf numFmtId="0" fontId="16" fillId="2" borderId="0" xfId="0" quotePrefix="1" applyFont="1" applyFill="1" applyAlignment="1">
      <alignment horizontal="left"/>
    </xf>
    <xf numFmtId="164" fontId="5" fillId="2" borderId="0" xfId="3" applyFont="1" applyFill="1" applyAlignment="1">
      <alignment horizontal="left"/>
    </xf>
    <xf numFmtId="1" fontId="5" fillId="2" borderId="0" xfId="3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0" fontId="15" fillId="2" borderId="0" xfId="0" applyFont="1" applyFill="1"/>
    <xf numFmtId="0" fontId="15" fillId="2" borderId="0" xfId="0" quotePrefix="1" applyFont="1" applyFill="1" applyAlignment="1">
      <alignment horizontal="left"/>
    </xf>
    <xf numFmtId="16" fontId="15" fillId="2" borderId="0" xfId="0" quotePrefix="1" applyNumberFormat="1" applyFont="1" applyFill="1" applyAlignment="1">
      <alignment horizontal="left"/>
    </xf>
    <xf numFmtId="16" fontId="1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16" fontId="15" fillId="2" borderId="0" xfId="0" quotePrefix="1" applyNumberFormat="1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164" fontId="17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164" fontId="18" fillId="2" borderId="0" xfId="0" applyNumberFormat="1" applyFont="1" applyFill="1" applyAlignment="1">
      <alignment horizontal="center" vertical="center"/>
    </xf>
    <xf numFmtId="16" fontId="15" fillId="2" borderId="6" xfId="0" applyNumberFormat="1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  <xf numFmtId="16" fontId="15" fillId="2" borderId="6" xfId="0" quotePrefix="1" applyNumberFormat="1" applyFont="1" applyFill="1" applyBorder="1" applyAlignment="1">
      <alignment horizontal="center"/>
    </xf>
    <xf numFmtId="0" fontId="16" fillId="2" borderId="4" xfId="0" applyFont="1" applyFill="1" applyBorder="1"/>
    <xf numFmtId="0" fontId="16" fillId="2" borderId="5" xfId="0" applyFont="1" applyFill="1" applyBorder="1"/>
    <xf numFmtId="0" fontId="16" fillId="2" borderId="6" xfId="0" applyFont="1" applyFill="1" applyBorder="1" applyAlignment="1">
      <alignment horizontal="center"/>
    </xf>
    <xf numFmtId="0" fontId="5" fillId="2" borderId="0" xfId="3" applyNumberFormat="1" applyFont="1" applyFill="1" applyAlignment="1">
      <alignment horizontal="center"/>
    </xf>
    <xf numFmtId="0" fontId="15" fillId="2" borderId="0" xfId="0" quotePrefix="1" applyFont="1" applyFill="1" applyAlignment="1">
      <alignment horizontal="center"/>
    </xf>
    <xf numFmtId="16" fontId="16" fillId="0" borderId="0" xfId="0" applyNumberFormat="1" applyFont="1" applyAlignment="1">
      <alignment horizontal="center"/>
    </xf>
    <xf numFmtId="0" fontId="19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1" fillId="2" borderId="0" xfId="0" applyFont="1" applyFill="1" applyAlignment="1">
      <alignment vertical="center"/>
    </xf>
    <xf numFmtId="164" fontId="11" fillId="2" borderId="0" xfId="0" applyNumberFormat="1" applyFont="1" applyFill="1" applyAlignment="1">
      <alignment horizontal="center" vertical="center"/>
    </xf>
    <xf numFmtId="16" fontId="16" fillId="4" borderId="1" xfId="0" applyNumberFormat="1" applyFont="1" applyFill="1" applyBorder="1"/>
    <xf numFmtId="164" fontId="9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vertical="center"/>
    </xf>
    <xf numFmtId="16" fontId="15" fillId="2" borderId="0" xfId="0" applyNumberFormat="1" applyFont="1" applyFill="1" applyAlignment="1">
      <alignment horizontal="left" vertical="center"/>
    </xf>
    <xf numFmtId="0" fontId="15" fillId="5" borderId="1" xfId="0" applyFont="1" applyFill="1" applyBorder="1" applyAlignment="1">
      <alignment vertical="top"/>
    </xf>
    <xf numFmtId="0" fontId="15" fillId="5" borderId="2" xfId="0" applyFont="1" applyFill="1" applyBorder="1" applyAlignment="1">
      <alignment vertical="top"/>
    </xf>
    <xf numFmtId="16" fontId="15" fillId="5" borderId="2" xfId="0" applyNumberFormat="1" applyFont="1" applyFill="1" applyBorder="1" applyAlignment="1">
      <alignment horizontal="center" vertical="top"/>
    </xf>
    <xf numFmtId="164" fontId="12" fillId="2" borderId="0" xfId="0" applyNumberFormat="1" applyFont="1" applyFill="1" applyAlignment="1">
      <alignment horizontal="center" vertical="center" wrapText="1"/>
    </xf>
    <xf numFmtId="0" fontId="16" fillId="4" borderId="2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16" fontId="23" fillId="2" borderId="0" xfId="0" applyNumberFormat="1" applyFont="1" applyFill="1" applyAlignment="1">
      <alignment horizontal="center" vertical="center"/>
    </xf>
    <xf numFmtId="0" fontId="16" fillId="2" borderId="0" xfId="0" applyFont="1" applyFill="1" applyAlignment="1">
      <alignment horizontal="left"/>
    </xf>
    <xf numFmtId="164" fontId="25" fillId="2" borderId="0" xfId="2" applyFont="1" applyFill="1"/>
    <xf numFmtId="16" fontId="15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vertical="center"/>
    </xf>
    <xf numFmtId="0" fontId="15" fillId="5" borderId="2" xfId="0" applyFont="1" applyFill="1" applyBorder="1" applyAlignment="1">
      <alignment horizontal="center" vertical="top"/>
    </xf>
    <xf numFmtId="164" fontId="5" fillId="2" borderId="0" xfId="2" applyFont="1" applyFill="1" applyAlignment="1">
      <alignment horizontal="center"/>
    </xf>
    <xf numFmtId="0" fontId="16" fillId="2" borderId="0" xfId="0" quotePrefix="1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28" fillId="2" borderId="0" xfId="2" applyFont="1" applyFill="1"/>
    <xf numFmtId="0" fontId="29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2" borderId="0" xfId="0" applyFont="1" applyFill="1" applyAlignment="1">
      <alignment vertical="center"/>
    </xf>
    <xf numFmtId="16" fontId="15" fillId="2" borderId="0" xfId="0" applyNumberFormat="1" applyFont="1" applyFill="1"/>
    <xf numFmtId="0" fontId="16" fillId="0" borderId="0" xfId="0" quotePrefix="1" applyFont="1" applyAlignment="1">
      <alignment horizontal="center"/>
    </xf>
    <xf numFmtId="164" fontId="2" fillId="2" borderId="0" xfId="0" applyNumberFormat="1" applyFont="1" applyFill="1" applyAlignment="1">
      <alignment horizontal="center" vertical="center" wrapText="1"/>
    </xf>
    <xf numFmtId="164" fontId="13" fillId="2" borderId="0" xfId="2" applyFont="1" applyFill="1" applyAlignment="1">
      <alignment horizontal="center" wrapText="1"/>
    </xf>
    <xf numFmtId="164" fontId="5" fillId="2" borderId="0" xfId="2" applyFont="1" applyFill="1" applyAlignment="1">
      <alignment wrapText="1"/>
    </xf>
    <xf numFmtId="164" fontId="5" fillId="2" borderId="0" xfId="0" applyNumberFormat="1" applyFont="1" applyFill="1" applyAlignment="1">
      <alignment horizontal="center" vertical="center" wrapText="1"/>
    </xf>
    <xf numFmtId="16" fontId="15" fillId="2" borderId="0" xfId="0" applyNumberFormat="1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8" fillId="2" borderId="0" xfId="0" applyNumberFormat="1" applyFont="1" applyFill="1" applyAlignment="1">
      <alignment horizontal="center" vertical="center" wrapText="1"/>
    </xf>
    <xf numFmtId="0" fontId="15" fillId="0" borderId="0" xfId="0" applyFont="1"/>
    <xf numFmtId="16" fontId="15" fillId="0" borderId="0" xfId="0" applyNumberFormat="1" applyFont="1" applyAlignment="1">
      <alignment horizontal="center" wrapText="1"/>
    </xf>
    <xf numFmtId="0" fontId="33" fillId="6" borderId="0" xfId="0" applyFont="1" applyFill="1" applyAlignment="1">
      <alignment horizontal="center" vertical="center"/>
    </xf>
    <xf numFmtId="164" fontId="34" fillId="7" borderId="0" xfId="0" applyNumberFormat="1" applyFont="1" applyFill="1" applyAlignment="1">
      <alignment horizontal="center" vertical="center"/>
    </xf>
    <xf numFmtId="0" fontId="34" fillId="7" borderId="0" xfId="0" applyFont="1" applyFill="1" applyAlignment="1">
      <alignment horizontal="center" vertical="center"/>
    </xf>
    <xf numFmtId="0" fontId="35" fillId="6" borderId="13" xfId="0" applyFont="1" applyFill="1" applyBorder="1" applyAlignment="1">
      <alignment horizontal="center" vertical="center"/>
    </xf>
    <xf numFmtId="164" fontId="35" fillId="6" borderId="13" xfId="0" applyNumberFormat="1" applyFont="1" applyFill="1" applyBorder="1" applyAlignment="1">
      <alignment horizontal="center" vertical="center"/>
    </xf>
    <xf numFmtId="0" fontId="36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8" fillId="9" borderId="16" xfId="0" applyFont="1" applyFill="1" applyBorder="1" applyAlignment="1">
      <alignment horizontal="left" vertical="center"/>
    </xf>
    <xf numFmtId="0" fontId="39" fillId="9" borderId="16" xfId="0" quotePrefix="1" applyFont="1" applyFill="1" applyBorder="1" applyAlignment="1">
      <alignment horizontal="center" vertical="center"/>
    </xf>
    <xf numFmtId="0" fontId="40" fillId="9" borderId="16" xfId="0" quotePrefix="1" applyFont="1" applyFill="1" applyBorder="1" applyAlignment="1">
      <alignment horizontal="center" vertical="center" wrapText="1"/>
    </xf>
    <xf numFmtId="167" fontId="40" fillId="9" borderId="16" xfId="0" applyNumberFormat="1" applyFont="1" applyFill="1" applyBorder="1" applyAlignment="1">
      <alignment horizontal="center" vertical="center" wrapText="1"/>
    </xf>
    <xf numFmtId="164" fontId="40" fillId="9" borderId="16" xfId="0" applyNumberFormat="1" applyFont="1" applyFill="1" applyBorder="1" applyAlignment="1">
      <alignment horizontal="center" vertical="center" wrapText="1"/>
    </xf>
    <xf numFmtId="0" fontId="40" fillId="9" borderId="16" xfId="0" applyFont="1" applyFill="1" applyBorder="1" applyAlignment="1">
      <alignment horizontal="center" vertical="center" wrapText="1"/>
    </xf>
    <xf numFmtId="167" fontId="40" fillId="10" borderId="16" xfId="0" applyNumberFormat="1" applyFont="1" applyFill="1" applyBorder="1" applyAlignment="1">
      <alignment horizontal="center" vertical="center" wrapText="1"/>
    </xf>
    <xf numFmtId="167" fontId="32" fillId="5" borderId="3" xfId="0" applyNumberFormat="1" applyFont="1" applyFill="1" applyBorder="1" applyAlignment="1">
      <alignment horizontal="center" vertical="center"/>
    </xf>
    <xf numFmtId="164" fontId="37" fillId="8" borderId="15" xfId="2" applyFont="1" applyFill="1" applyBorder="1" applyAlignment="1">
      <alignment horizontal="left" vertical="center"/>
    </xf>
    <xf numFmtId="0" fontId="37" fillId="8" borderId="15" xfId="0" applyFont="1" applyFill="1" applyBorder="1" applyAlignment="1">
      <alignment horizontal="left" vertical="center"/>
    </xf>
    <xf numFmtId="16" fontId="40" fillId="10" borderId="16" xfId="0" applyNumberFormat="1" applyFont="1" applyFill="1" applyBorder="1" applyAlignment="1">
      <alignment horizontal="center" vertical="center" wrapText="1"/>
    </xf>
    <xf numFmtId="0" fontId="40" fillId="10" borderId="16" xfId="0" applyFont="1" applyFill="1" applyBorder="1" applyAlignment="1">
      <alignment horizontal="center" vertical="center" wrapText="1"/>
    </xf>
    <xf numFmtId="16" fontId="40" fillId="9" borderId="16" xfId="0" applyNumberFormat="1" applyFont="1" applyFill="1" applyBorder="1" applyAlignment="1">
      <alignment horizontal="center" vertical="center" wrapText="1"/>
    </xf>
    <xf numFmtId="164" fontId="37" fillId="8" borderId="15" xfId="1" applyNumberFormat="1" applyFont="1" applyFill="1" applyBorder="1" applyAlignment="1">
      <alignment horizontal="left" vertical="center"/>
    </xf>
    <xf numFmtId="16" fontId="37" fillId="8" borderId="15" xfId="0" applyNumberFormat="1" applyFont="1" applyFill="1" applyBorder="1" applyAlignment="1">
      <alignment horizontal="left" vertical="center"/>
    </xf>
    <xf numFmtId="164" fontId="37" fillId="8" borderId="15" xfId="0" applyNumberFormat="1" applyFont="1" applyFill="1" applyBorder="1" applyAlignment="1">
      <alignment horizontal="left" vertical="center"/>
    </xf>
    <xf numFmtId="164" fontId="37" fillId="8" borderId="15" xfId="3" applyFont="1" applyFill="1" applyBorder="1" applyAlignment="1">
      <alignment horizontal="left" vertical="center"/>
    </xf>
    <xf numFmtId="16" fontId="37" fillId="8" borderId="15" xfId="0" quotePrefix="1" applyNumberFormat="1" applyFont="1" applyFill="1" applyBorder="1" applyAlignment="1">
      <alignment horizontal="left" vertical="center"/>
    </xf>
    <xf numFmtId="16" fontId="38" fillId="9" borderId="16" xfId="0" applyNumberFormat="1" applyFont="1" applyFill="1" applyBorder="1" applyAlignment="1">
      <alignment horizontal="left" vertical="center"/>
    </xf>
    <xf numFmtId="164" fontId="40" fillId="10" borderId="16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1" fillId="0" borderId="0" xfId="0" applyFont="1"/>
    <xf numFmtId="0" fontId="45" fillId="2" borderId="0" xfId="0" applyFont="1" applyFill="1" applyAlignment="1">
      <alignment vertical="center"/>
    </xf>
    <xf numFmtId="0" fontId="46" fillId="6" borderId="0" xfId="0" applyFont="1" applyFill="1" applyAlignment="1">
      <alignment horizontal="center" vertical="center"/>
    </xf>
    <xf numFmtId="164" fontId="47" fillId="2" borderId="0" xfId="0" applyNumberFormat="1" applyFont="1" applyFill="1" applyAlignment="1">
      <alignment vertical="center"/>
    </xf>
    <xf numFmtId="0" fontId="42" fillId="4" borderId="17" xfId="0" applyFont="1" applyFill="1" applyBorder="1" applyAlignment="1">
      <alignment horizontal="left" vertical="center"/>
    </xf>
    <xf numFmtId="0" fontId="43" fillId="4" borderId="17" xfId="0" applyFont="1" applyFill="1" applyBorder="1" applyAlignment="1">
      <alignment horizontal="center" vertical="center"/>
    </xf>
    <xf numFmtId="167" fontId="43" fillId="4" borderId="17" xfId="0" applyNumberFormat="1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center" vertical="center"/>
    </xf>
    <xf numFmtId="164" fontId="49" fillId="8" borderId="15" xfId="2" applyFont="1" applyFill="1" applyBorder="1" applyAlignment="1">
      <alignment horizontal="left" vertical="center"/>
    </xf>
    <xf numFmtId="0" fontId="50" fillId="7" borderId="14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8" fillId="7" borderId="17" xfId="0" applyFont="1" applyFill="1" applyBorder="1" applyAlignment="1">
      <alignment horizontal="center" vertical="center" wrapText="1"/>
    </xf>
    <xf numFmtId="0" fontId="50" fillId="7" borderId="17" xfId="0" applyFont="1" applyFill="1" applyBorder="1" applyAlignment="1">
      <alignment horizontal="center" vertical="center" wrapText="1"/>
    </xf>
    <xf numFmtId="164" fontId="50" fillId="7" borderId="17" xfId="0" applyNumberFormat="1" applyFont="1" applyFill="1" applyBorder="1" applyAlignment="1">
      <alignment horizontal="center" vertical="center" wrapText="1"/>
    </xf>
    <xf numFmtId="0" fontId="44" fillId="10" borderId="16" xfId="0" applyFont="1" applyFill="1" applyBorder="1" applyAlignment="1">
      <alignment horizontal="center" vertical="center" wrapText="1"/>
    </xf>
    <xf numFmtId="0" fontId="44" fillId="9" borderId="16" xfId="0" applyFont="1" applyFill="1" applyBorder="1" applyAlignment="1">
      <alignment horizontal="center" vertical="center" wrapText="1"/>
    </xf>
    <xf numFmtId="0" fontId="53" fillId="2" borderId="0" xfId="0" applyFont="1" applyFill="1" applyAlignment="1">
      <alignment vertical="center"/>
    </xf>
    <xf numFmtId="164" fontId="49" fillId="8" borderId="0" xfId="2" applyFont="1" applyFill="1" applyAlignment="1">
      <alignment horizontal="left" vertical="center"/>
    </xf>
    <xf numFmtId="0" fontId="37" fillId="8" borderId="0" xfId="0" applyFont="1" applyFill="1" applyAlignment="1">
      <alignment horizontal="left" vertical="center"/>
    </xf>
    <xf numFmtId="164" fontId="54" fillId="6" borderId="0" xfId="0" applyNumberFormat="1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48" fillId="7" borderId="0" xfId="0" applyFont="1" applyFill="1" applyAlignment="1">
      <alignment horizontal="center" vertical="center"/>
    </xf>
    <xf numFmtId="0" fontId="37" fillId="8" borderId="0" xfId="0" quotePrefix="1" applyFont="1" applyFill="1" applyAlignment="1">
      <alignment horizontal="left" vertical="center"/>
    </xf>
    <xf numFmtId="16" fontId="37" fillId="8" borderId="0" xfId="0" applyNumberFormat="1" applyFont="1" applyFill="1" applyAlignment="1">
      <alignment horizontal="left" vertical="center"/>
    </xf>
    <xf numFmtId="164" fontId="37" fillId="8" borderId="0" xfId="3" applyFont="1" applyFill="1" applyAlignment="1">
      <alignment horizontal="left" vertical="center"/>
    </xf>
    <xf numFmtId="0" fontId="50" fillId="7" borderId="0" xfId="0" applyFont="1" applyFill="1" applyAlignment="1">
      <alignment horizontal="center" vertical="center" wrapText="1"/>
    </xf>
    <xf numFmtId="16" fontId="37" fillId="8" borderId="0" xfId="0" quotePrefix="1" applyNumberFormat="1" applyFont="1" applyFill="1" applyAlignment="1">
      <alignment horizontal="left" vertical="center"/>
    </xf>
    <xf numFmtId="0" fontId="43" fillId="4" borderId="17" xfId="0" quotePrefix="1" applyFont="1" applyFill="1" applyBorder="1" applyAlignment="1">
      <alignment horizontal="center" vertical="center"/>
    </xf>
    <xf numFmtId="0" fontId="44" fillId="4" borderId="16" xfId="0" applyFont="1" applyFill="1" applyBorder="1" applyAlignment="1">
      <alignment horizontal="center" vertical="center" wrapText="1"/>
    </xf>
    <xf numFmtId="0" fontId="40" fillId="4" borderId="16" xfId="0" applyFont="1" applyFill="1" applyBorder="1" applyAlignment="1">
      <alignment horizontal="center" vertical="center" wrapText="1"/>
    </xf>
    <xf numFmtId="16" fontId="42" fillId="4" borderId="17" xfId="0" applyNumberFormat="1" applyFont="1" applyFill="1" applyBorder="1" applyAlignment="1">
      <alignment horizontal="left" vertical="center"/>
    </xf>
    <xf numFmtId="167" fontId="43" fillId="4" borderId="17" xfId="0" quotePrefix="1" applyNumberFormat="1" applyFont="1" applyFill="1" applyBorder="1" applyAlignment="1">
      <alignment horizontal="center" vertical="center" wrapText="1"/>
    </xf>
    <xf numFmtId="16" fontId="43" fillId="4" borderId="17" xfId="0" quotePrefix="1" applyNumberFormat="1" applyFont="1" applyFill="1" applyBorder="1" applyAlignment="1">
      <alignment horizontal="center" vertical="center" wrapText="1"/>
    </xf>
    <xf numFmtId="164" fontId="50" fillId="7" borderId="0" xfId="0" applyNumberFormat="1" applyFont="1" applyFill="1" applyAlignment="1">
      <alignment horizontal="center" vertical="center"/>
    </xf>
    <xf numFmtId="0" fontId="38" fillId="0" borderId="0" xfId="0" quotePrefix="1" applyFont="1" applyAlignment="1">
      <alignment horizontal="left" vertical="center"/>
    </xf>
    <xf numFmtId="0" fontId="39" fillId="0" borderId="0" xfId="0" quotePrefix="1" applyFont="1" applyAlignment="1">
      <alignment horizontal="center" vertical="center"/>
    </xf>
    <xf numFmtId="167" fontId="40" fillId="0" borderId="0" xfId="0" applyNumberFormat="1" applyFont="1" applyAlignment="1">
      <alignment horizontal="center" vertical="center" wrapText="1"/>
    </xf>
    <xf numFmtId="164" fontId="40" fillId="0" borderId="0" xfId="2" applyFont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0" fontId="42" fillId="4" borderId="17" xfId="0" quotePrefix="1" applyFont="1" applyFill="1" applyBorder="1" applyAlignment="1">
      <alignment horizontal="left" vertical="center"/>
    </xf>
    <xf numFmtId="0" fontId="43" fillId="4" borderId="16" xfId="0" applyFont="1" applyFill="1" applyBorder="1" applyAlignment="1">
      <alignment horizontal="center" vertical="center" wrapText="1"/>
    </xf>
    <xf numFmtId="0" fontId="50" fillId="7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left" vertical="center"/>
    </xf>
    <xf numFmtId="0" fontId="39" fillId="2" borderId="0" xfId="0" quotePrefix="1" applyFont="1" applyFill="1" applyAlignment="1">
      <alignment horizontal="center" vertical="center"/>
    </xf>
    <xf numFmtId="167" fontId="40" fillId="2" borderId="0" xfId="0" applyNumberFormat="1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0" fillId="2" borderId="0" xfId="0" applyFill="1"/>
    <xf numFmtId="0" fontId="44" fillId="4" borderId="0" xfId="0" applyFont="1" applyFill="1" applyAlignment="1">
      <alignment horizontal="center" vertical="center" wrapText="1"/>
    </xf>
    <xf numFmtId="0" fontId="43" fillId="4" borderId="0" xfId="0" applyFont="1" applyFill="1" applyAlignment="1">
      <alignment horizontal="center" vertical="center" wrapText="1"/>
    </xf>
    <xf numFmtId="16" fontId="43" fillId="4" borderId="17" xfId="0" applyNumberFormat="1" applyFont="1" applyFill="1" applyBorder="1" applyAlignment="1">
      <alignment horizontal="center" vertical="center"/>
    </xf>
    <xf numFmtId="164" fontId="43" fillId="4" borderId="0" xfId="0" applyNumberFormat="1" applyFont="1" applyFill="1" applyAlignment="1">
      <alignment horizontal="center" vertical="center" wrapText="1"/>
    </xf>
    <xf numFmtId="164" fontId="43" fillId="4" borderId="17" xfId="0" applyNumberFormat="1" applyFont="1" applyFill="1" applyBorder="1" applyAlignment="1">
      <alignment horizontal="center" vertical="center" wrapText="1"/>
    </xf>
    <xf numFmtId="167" fontId="43" fillId="4" borderId="17" xfId="0" applyNumberFormat="1" applyFont="1" applyFill="1" applyBorder="1" applyAlignment="1">
      <alignment horizontal="center" vertical="center"/>
    </xf>
    <xf numFmtId="167" fontId="59" fillId="4" borderId="17" xfId="0" applyNumberFormat="1" applyFont="1" applyFill="1" applyBorder="1" applyAlignment="1">
      <alignment horizontal="center" vertical="center" wrapText="1"/>
    </xf>
    <xf numFmtId="0" fontId="59" fillId="4" borderId="17" xfId="0" applyFont="1" applyFill="1" applyBorder="1" applyAlignment="1">
      <alignment horizontal="center" vertical="center"/>
    </xf>
    <xf numFmtId="0" fontId="60" fillId="4" borderId="17" xfId="0" applyFont="1" applyFill="1" applyBorder="1" applyAlignment="1">
      <alignment horizontal="left" vertical="center"/>
    </xf>
    <xf numFmtId="16" fontId="59" fillId="4" borderId="17" xfId="0" quotePrefix="1" applyNumberFormat="1" applyFont="1" applyFill="1" applyBorder="1" applyAlignment="1">
      <alignment horizontal="center" vertical="center" wrapText="1"/>
    </xf>
    <xf numFmtId="0" fontId="59" fillId="4" borderId="17" xfId="0" quotePrefix="1" applyFont="1" applyFill="1" applyBorder="1" applyAlignment="1">
      <alignment horizontal="center" vertical="center"/>
    </xf>
    <xf numFmtId="0" fontId="48" fillId="7" borderId="17" xfId="0" applyFont="1" applyFill="1" applyBorder="1" applyAlignment="1">
      <alignment horizontal="center" vertical="center" wrapText="1"/>
    </xf>
    <xf numFmtId="0" fontId="51" fillId="0" borderId="17" xfId="0" applyFont="1" applyBorder="1"/>
    <xf numFmtId="0" fontId="50" fillId="7" borderId="17" xfId="0" applyFont="1" applyFill="1" applyBorder="1" applyAlignment="1">
      <alignment horizontal="center" vertical="center" wrapText="1"/>
    </xf>
    <xf numFmtId="0" fontId="52" fillId="0" borderId="17" xfId="0" applyFont="1" applyBorder="1"/>
    <xf numFmtId="164" fontId="50" fillId="7" borderId="17" xfId="0" applyNumberFormat="1" applyFont="1" applyFill="1" applyBorder="1" applyAlignment="1">
      <alignment horizontal="center" vertical="center" wrapText="1"/>
    </xf>
    <xf numFmtId="0" fontId="58" fillId="0" borderId="17" xfId="0" applyFont="1" applyBorder="1"/>
    <xf numFmtId="164" fontId="56" fillId="6" borderId="0" xfId="2" applyFont="1" applyFill="1" applyAlignment="1">
      <alignment horizontal="center" vertical="center"/>
    </xf>
    <xf numFmtId="164" fontId="56" fillId="6" borderId="13" xfId="2" applyFont="1" applyFill="1" applyBorder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57" fillId="0" borderId="17" xfId="0" applyFont="1" applyBorder="1"/>
    <xf numFmtId="164" fontId="32" fillId="2" borderId="0" xfId="2" applyFont="1" applyFill="1" applyAlignment="1">
      <alignment horizontal="left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55" fillId="7" borderId="0" xfId="0" applyNumberFormat="1" applyFont="1" applyFill="1" applyAlignment="1">
      <alignment horizontal="center" vertical="center"/>
    </xf>
    <xf numFmtId="164" fontId="50" fillId="7" borderId="14" xfId="0" applyNumberFormat="1" applyFont="1" applyFill="1" applyBorder="1" applyAlignment="1">
      <alignment horizontal="center" vertical="center" wrapText="1"/>
    </xf>
    <xf numFmtId="0" fontId="50" fillId="7" borderId="14" xfId="0" applyFont="1" applyFill="1" applyBorder="1" applyAlignment="1">
      <alignment horizontal="center" vertical="center" wrapText="1"/>
    </xf>
    <xf numFmtId="164" fontId="36" fillId="7" borderId="14" xfId="0" applyNumberFormat="1" applyFont="1" applyFill="1" applyBorder="1" applyAlignment="1">
      <alignment horizontal="center" vertical="center" wrapText="1"/>
    </xf>
    <xf numFmtId="0" fontId="36" fillId="7" borderId="14" xfId="0" applyFont="1" applyFill="1" applyBorder="1" applyAlignment="1">
      <alignment horizontal="center" vertical="center" wrapText="1"/>
    </xf>
    <xf numFmtId="164" fontId="54" fillId="6" borderId="0" xfId="0" applyNumberFormat="1" applyFont="1" applyFill="1" applyAlignment="1">
      <alignment horizontal="center" vertical="center"/>
    </xf>
    <xf numFmtId="0" fontId="54" fillId="6" borderId="0" xfId="0" applyFont="1" applyFill="1" applyAlignment="1">
      <alignment horizontal="center" vertical="center"/>
    </xf>
    <xf numFmtId="164" fontId="35" fillId="6" borderId="13" xfId="2" applyFont="1" applyFill="1" applyBorder="1" applyAlignment="1">
      <alignment horizontal="left" vertical="center"/>
    </xf>
    <xf numFmtId="0" fontId="35" fillId="6" borderId="13" xfId="0" applyFont="1" applyFill="1" applyBorder="1" applyAlignment="1">
      <alignment horizontal="center" vertical="center"/>
    </xf>
    <xf numFmtId="0" fontId="0" fillId="0" borderId="8" xfId="0" applyBorder="1"/>
    <xf numFmtId="0" fontId="56" fillId="6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0" fontId="55" fillId="7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52" fillId="0" borderId="18" xfId="0" applyFont="1" applyBorder="1"/>
    <xf numFmtId="0" fontId="0" fillId="0" borderId="0" xfId="0"/>
    <xf numFmtId="0" fontId="51" fillId="0" borderId="18" xfId="0" applyFont="1" applyBorder="1"/>
    <xf numFmtId="164" fontId="9" fillId="2" borderId="0" xfId="0" applyNumberFormat="1" applyFont="1" applyFill="1" applyAlignment="1">
      <alignment horizontal="center" vertical="center"/>
    </xf>
    <xf numFmtId="0" fontId="0" fillId="0" borderId="12" xfId="0" applyBorder="1"/>
    <xf numFmtId="164" fontId="56" fillId="6" borderId="11" xfId="2" applyFont="1" applyFill="1" applyBorder="1" applyAlignment="1">
      <alignment horizontal="center" vertical="center"/>
    </xf>
    <xf numFmtId="164" fontId="56" fillId="6" borderId="19" xfId="2" applyFont="1" applyFill="1" applyBorder="1" applyAlignment="1">
      <alignment horizontal="center" vertical="center"/>
    </xf>
  </cellXfs>
  <cellStyles count="22">
    <cellStyle name="Currency 2" xfId="11" xr:uid="{00000000-0005-0000-0000-00000B000000}"/>
    <cellStyle name="Currency 2 2" xfId="15" xr:uid="{00000000-0005-0000-0000-00000F000000}"/>
    <cellStyle name="Currency 2 2 2" xfId="20" xr:uid="{00000000-0005-0000-0000-000014000000}"/>
    <cellStyle name="Currency 2 3" xfId="18" xr:uid="{00000000-0005-0000-0000-000012000000}"/>
    <cellStyle name="Currency 3" xfId="10" xr:uid="{00000000-0005-0000-0000-00000A000000}"/>
    <cellStyle name="Currency 3 2" xfId="17" xr:uid="{00000000-0005-0000-0000-000011000000}"/>
    <cellStyle name="Currency 4" xfId="14" xr:uid="{00000000-0005-0000-0000-00000E000000}"/>
    <cellStyle name="Currency 4 2" xfId="19" xr:uid="{00000000-0005-0000-0000-000013000000}"/>
    <cellStyle name="Hyperlink" xfId="1" builtinId="8"/>
    <cellStyle name="Hyperlink 2" xfId="12" xr:uid="{00000000-0005-0000-0000-00000C000000}"/>
    <cellStyle name="Normal" xfId="0" builtinId="0"/>
    <cellStyle name="Normal 11" xfId="4" xr:uid="{00000000-0005-0000-0000-000004000000}"/>
    <cellStyle name="Normal 12" xfId="3" xr:uid="{00000000-0005-0000-0000-000003000000}"/>
    <cellStyle name="Normal 14" xfId="5" xr:uid="{00000000-0005-0000-0000-000005000000}"/>
    <cellStyle name="Normal 2" xfId="13" xr:uid="{00000000-0005-0000-0000-00000D000000}"/>
    <cellStyle name="Normal 3" xfId="9" xr:uid="{00000000-0005-0000-0000-000009000000}"/>
    <cellStyle name="Normal 3 2" xfId="16" xr:uid="{00000000-0005-0000-0000-000010000000}"/>
    <cellStyle name="Normal 31" xfId="8" xr:uid="{00000000-0005-0000-0000-000008000000}"/>
    <cellStyle name="Normal 5" xfId="2" xr:uid="{00000000-0005-0000-0000-000002000000}"/>
    <cellStyle name="Normal 62 17" xfId="7" xr:uid="{00000000-0005-0000-0000-000007000000}"/>
    <cellStyle name="Normal 62 18" xfId="6" xr:uid="{00000000-0005-0000-0000-000006000000}"/>
    <cellStyle name="표준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775608</xdr:colOff>
      <xdr:row>166</xdr:row>
      <xdr:rowOff>204572</xdr:rowOff>
    </xdr:from>
    <xdr:to>
      <xdr:col>7</xdr:col>
      <xdr:colOff>112940</xdr:colOff>
      <xdr:row>172</xdr:row>
      <xdr:rowOff>97970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61597436-1FD6-4AAE-B7E0-FF26AEA8B830}"/>
            </a:ext>
          </a:extLst>
        </xdr:cNvPr>
        <xdr:cNvSpPr txBox="1"/>
      </xdr:nvSpPr>
      <xdr:spPr>
        <a:xfrm>
          <a:off x="3265715" y="48305822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 editAs="oneCell">
    <xdr:from>
      <xdr:col>3</xdr:col>
      <xdr:colOff>190500</xdr:colOff>
      <xdr:row>0</xdr:row>
      <xdr:rowOff>145675</xdr:rowOff>
    </xdr:from>
    <xdr:to>
      <xdr:col>7</xdr:col>
      <xdr:colOff>1197274</xdr:colOff>
      <xdr:row>4</xdr:row>
      <xdr:rowOff>573135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D2261F-02BF-4DE0-BC3A-446139E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5882" y="145675"/>
          <a:ext cx="6997199" cy="132393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200</xdr:row>
      <xdr:rowOff>95252</xdr:rowOff>
    </xdr:from>
    <xdr:to>
      <xdr:col>10</xdr:col>
      <xdr:colOff>381492</xdr:colOff>
      <xdr:row>209</xdr:row>
      <xdr:rowOff>196009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8F49DD5A-A5D2-44C7-98AB-CED441AB21F6}"/>
            </a:ext>
          </a:extLst>
        </xdr:cNvPr>
        <xdr:cNvSpPr txBox="1"/>
      </xdr:nvSpPr>
      <xdr:spPr>
        <a:xfrm>
          <a:off x="190499" y="5606143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1</xdr:col>
      <xdr:colOff>1904999</xdr:colOff>
      <xdr:row>186</xdr:row>
      <xdr:rowOff>27214</xdr:rowOff>
    </xdr:from>
    <xdr:to>
      <xdr:col>8</xdr:col>
      <xdr:colOff>1251857</xdr:colOff>
      <xdr:row>199</xdr:row>
      <xdr:rowOff>136072</xdr:rowOff>
    </xdr:to>
    <xdr:sp macro="" textlink="">
      <xdr:nvSpPr>
        <xdr:cNvPr id="5" name="TextBox 11">
          <a:extLst>
            <a:ext uri="{FF2B5EF4-FFF2-40B4-BE49-F238E27FC236}">
              <a16:creationId xmlns:a16="http://schemas.microsoft.com/office/drawing/2014/main" id="{E7964EBC-5004-49F2-AC3E-BC4DB46CD44E}"/>
            </a:ext>
          </a:extLst>
        </xdr:cNvPr>
        <xdr:cNvSpPr txBox="1"/>
      </xdr:nvSpPr>
      <xdr:spPr>
        <a:xfrm>
          <a:off x="2068285" y="52754893"/>
          <a:ext cx="10232572" cy="31160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to/Via Busan &amp; New Zealand destinations only)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96-118 TOLL DRIVE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ALTONA NORTH, VIC 3025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7.00AM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1</xdr:col>
      <xdr:colOff>1224642</xdr:colOff>
      <xdr:row>170</xdr:row>
      <xdr:rowOff>163286</xdr:rowOff>
    </xdr:from>
    <xdr:to>
      <xdr:col>9</xdr:col>
      <xdr:colOff>435428</xdr:colOff>
      <xdr:row>185</xdr:row>
      <xdr:rowOff>1</xdr:rowOff>
    </xdr:to>
    <xdr:sp macro="" textlink="">
      <xdr:nvSpPr>
        <xdr:cNvPr id="6" name="TextBox 11">
          <a:extLst>
            <a:ext uri="{FF2B5EF4-FFF2-40B4-BE49-F238E27FC236}">
              <a16:creationId xmlns:a16="http://schemas.microsoft.com/office/drawing/2014/main" id="{5ADE421D-AB42-4B66-ACD9-F4E1D99E6F10}"/>
            </a:ext>
          </a:extLst>
        </xdr:cNvPr>
        <xdr:cNvSpPr txBox="1"/>
      </xdr:nvSpPr>
      <xdr:spPr>
        <a:xfrm>
          <a:off x="1387928" y="49189822"/>
          <a:ext cx="11606893" cy="330653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(Shipments to Worldwide Destinations except Busan &amp; New Zealand)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CITO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22 SARA GROVE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TOTTENHAM, VIC 3012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8.00AM - 4.30PM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** Time Slot Bookings required via CITO TRANSPORT website ** </a:t>
          </a:r>
        </a:p>
        <a:p>
          <a:pPr algn="ctr"/>
          <a:r>
            <a:rPr lang="en-AU" sz="1600" b="0" baseline="0">
              <a:solidFill>
                <a:schemeClr val="tx2"/>
              </a:solidFill>
              <a:latin typeface="Aptos"/>
            </a:rPr>
            <a:t>citotransports.com.au  (Click the timeslot booking tab at the top of CITO's page and create an account **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1019174</xdr:colOff>
      <xdr:row>77</xdr:row>
      <xdr:rowOff>134937</xdr:rowOff>
    </xdr:from>
    <xdr:to>
      <xdr:col>9</xdr:col>
      <xdr:colOff>123825</xdr:colOff>
      <xdr:row>90</xdr:row>
      <xdr:rowOff>55850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2BC8592-AE74-4C9E-978E-F67DF42E2912}"/>
            </a:ext>
          </a:extLst>
        </xdr:cNvPr>
        <xdr:cNvSpPr txBox="1"/>
      </xdr:nvSpPr>
      <xdr:spPr>
        <a:xfrm>
          <a:off x="4229099" y="28109862"/>
          <a:ext cx="5181601" cy="289271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3</xdr:col>
      <xdr:colOff>941293</xdr:colOff>
      <xdr:row>0</xdr:row>
      <xdr:rowOff>89647</xdr:rowOff>
    </xdr:from>
    <xdr:to>
      <xdr:col>8</xdr:col>
      <xdr:colOff>361187</xdr:colOff>
      <xdr:row>4</xdr:row>
      <xdr:rowOff>360113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C60020-3A9F-461D-8385-0273EF568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98793" y="89647"/>
          <a:ext cx="6997199" cy="1308803"/>
        </a:xfrm>
        <a:prstGeom prst="rect">
          <a:avLst/>
        </a:prstGeom>
      </xdr:spPr>
    </xdr:pic>
    <xdr:clientData/>
  </xdr:twoCellAnchor>
  <xdr:twoCellAnchor>
    <xdr:from>
      <xdr:col>0</xdr:col>
      <xdr:colOff>122465</xdr:colOff>
      <xdr:row>86</xdr:row>
      <xdr:rowOff>27214</xdr:rowOff>
    </xdr:from>
    <xdr:to>
      <xdr:col>10</xdr:col>
      <xdr:colOff>354280</xdr:colOff>
      <xdr:row>95</xdr:row>
      <xdr:rowOff>127970</xdr:rowOff>
    </xdr:to>
    <xdr:sp macro="" textlink="">
      <xdr:nvSpPr>
        <xdr:cNvPr id="3" name="TextBox 15">
          <a:extLst>
            <a:ext uri="{FF2B5EF4-FFF2-40B4-BE49-F238E27FC236}">
              <a16:creationId xmlns:a16="http://schemas.microsoft.com/office/drawing/2014/main" id="{D38F4ED1-745B-444D-9D5F-7B10904A58CF}"/>
            </a:ext>
          </a:extLst>
        </xdr:cNvPr>
        <xdr:cNvSpPr txBox="1"/>
      </xdr:nvSpPr>
      <xdr:spPr>
        <a:xfrm>
          <a:off x="122465" y="26234571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503464</xdr:colOff>
      <xdr:row>69</xdr:row>
      <xdr:rowOff>81643</xdr:rowOff>
    </xdr:from>
    <xdr:to>
      <xdr:col>6</xdr:col>
      <xdr:colOff>1378403</xdr:colOff>
      <xdr:row>74</xdr:row>
      <xdr:rowOff>206363</xdr:rowOff>
    </xdr:to>
    <xdr:sp macro="" textlink="">
      <xdr:nvSpPr>
        <xdr:cNvPr id="7" name="TextBox 14">
          <a:extLst>
            <a:ext uri="{FF2B5EF4-FFF2-40B4-BE49-F238E27FC236}">
              <a16:creationId xmlns:a16="http://schemas.microsoft.com/office/drawing/2014/main" id="{10B4EE03-BDD9-4E58-AFA0-05FC142C4B78}"/>
            </a:ext>
          </a:extLst>
        </xdr:cNvPr>
        <xdr:cNvSpPr txBox="1"/>
      </xdr:nvSpPr>
      <xdr:spPr>
        <a:xfrm>
          <a:off x="2979964" y="22356536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299356</xdr:colOff>
      <xdr:row>73</xdr:row>
      <xdr:rowOff>-1</xdr:rowOff>
    </xdr:from>
    <xdr:to>
      <xdr:col>7</xdr:col>
      <xdr:colOff>1501320</xdr:colOff>
      <xdr:row>86</xdr:row>
      <xdr:rowOff>95250</xdr:rowOff>
    </xdr:to>
    <xdr:sp macro="" textlink="">
      <xdr:nvSpPr>
        <xdr:cNvPr id="8" name="TextBox 11">
          <a:extLst>
            <a:ext uri="{FF2B5EF4-FFF2-40B4-BE49-F238E27FC236}">
              <a16:creationId xmlns:a16="http://schemas.microsoft.com/office/drawing/2014/main" id="{4963001F-80F5-48FE-91C8-01DBB2A6F64E}"/>
            </a:ext>
          </a:extLst>
        </xdr:cNvPr>
        <xdr:cNvSpPr txBox="1"/>
      </xdr:nvSpPr>
      <xdr:spPr>
        <a:xfrm>
          <a:off x="2775856" y="23200178"/>
          <a:ext cx="8223250" cy="3102429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10 BRUNKER ROAD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CHULLORA NSW 2190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- 4.00PM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46037</xdr:colOff>
      <xdr:row>85</xdr:row>
      <xdr:rowOff>58744</xdr:rowOff>
    </xdr:from>
    <xdr:to>
      <xdr:col>7</xdr:col>
      <xdr:colOff>619124</xdr:colOff>
      <xdr:row>92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A3686A-CF05-4A29-A6DB-A7A91FDF08A9}"/>
            </a:ext>
          </a:extLst>
        </xdr:cNvPr>
        <xdr:cNvSpPr txBox="1"/>
      </xdr:nvSpPr>
      <xdr:spPr>
        <a:xfrm>
          <a:off x="2379662" y="25261894"/>
          <a:ext cx="5116512" cy="15605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100"/>
        </a:p>
      </xdr:txBody>
    </xdr:sp>
    <xdr:clientData/>
  </xdr:twoCellAnchor>
  <xdr:twoCellAnchor editAs="oneCell">
    <xdr:from>
      <xdr:col>2</xdr:col>
      <xdr:colOff>257734</xdr:colOff>
      <xdr:row>0</xdr:row>
      <xdr:rowOff>44823</xdr:rowOff>
    </xdr:from>
    <xdr:to>
      <xdr:col>7</xdr:col>
      <xdr:colOff>248567</xdr:colOff>
      <xdr:row>4</xdr:row>
      <xdr:rowOff>344536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555E70B-64CA-41B7-9029-08BA3C24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7058" y="44823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97</xdr:row>
      <xdr:rowOff>27215</xdr:rowOff>
    </xdr:from>
    <xdr:to>
      <xdr:col>11</xdr:col>
      <xdr:colOff>912173</xdr:colOff>
      <xdr:row>106</xdr:row>
      <xdr:rowOff>127971</xdr:rowOff>
    </xdr:to>
    <xdr:sp macro="" textlink="">
      <xdr:nvSpPr>
        <xdr:cNvPr id="8" name="TextBox 15">
          <a:extLst>
            <a:ext uri="{FF2B5EF4-FFF2-40B4-BE49-F238E27FC236}">
              <a16:creationId xmlns:a16="http://schemas.microsoft.com/office/drawing/2014/main" id="{1FAA5E67-85CB-4B07-A1C3-8830D7C0B216}"/>
            </a:ext>
          </a:extLst>
        </xdr:cNvPr>
        <xdr:cNvSpPr txBox="1"/>
      </xdr:nvSpPr>
      <xdr:spPr>
        <a:xfrm>
          <a:off x="108858" y="29786036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312965</xdr:colOff>
      <xdr:row>79</xdr:row>
      <xdr:rowOff>149679</xdr:rowOff>
    </xdr:from>
    <xdr:to>
      <xdr:col>6</xdr:col>
      <xdr:colOff>1187904</xdr:colOff>
      <xdr:row>85</xdr:row>
      <xdr:rowOff>43078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84AF366C-4D57-4A15-A437-D38517E01DB2}"/>
            </a:ext>
          </a:extLst>
        </xdr:cNvPr>
        <xdr:cNvSpPr txBox="1"/>
      </xdr:nvSpPr>
      <xdr:spPr>
        <a:xfrm>
          <a:off x="2789465" y="25744715"/>
          <a:ext cx="6385832" cy="1281327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1700893</xdr:colOff>
      <xdr:row>83</xdr:row>
      <xdr:rowOff>136072</xdr:rowOff>
    </xdr:from>
    <xdr:to>
      <xdr:col>7</xdr:col>
      <xdr:colOff>589643</xdr:colOff>
      <xdr:row>97</xdr:row>
      <xdr:rowOff>149679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DD44C072-5D22-4A89-A187-3FEBD604D93B}"/>
            </a:ext>
          </a:extLst>
        </xdr:cNvPr>
        <xdr:cNvSpPr txBox="1"/>
      </xdr:nvSpPr>
      <xdr:spPr>
        <a:xfrm>
          <a:off x="1864179" y="26656393"/>
          <a:ext cx="8223250" cy="325210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8 BISHOP DRIVE, 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PORT OF BRISBANE QLD 4178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- 3.00PM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2081893</xdr:colOff>
      <xdr:row>67</xdr:row>
      <xdr:rowOff>57151</xdr:rowOff>
    </xdr:from>
    <xdr:to>
      <xdr:col>7</xdr:col>
      <xdr:colOff>707571</xdr:colOff>
      <xdr:row>71</xdr:row>
      <xdr:rowOff>40823</xdr:rowOff>
    </xdr:to>
    <xdr:sp macro="" textlink="">
      <xdr:nvSpPr>
        <xdr:cNvPr id="5" name="TextBox 1">
          <a:extLst>
            <a:ext uri="{FF2B5EF4-FFF2-40B4-BE49-F238E27FC236}">
              <a16:creationId xmlns:a16="http://schemas.microsoft.com/office/drawing/2014/main" id="{06F8B4E8-2710-47C0-84FA-0573AD50E0E5}"/>
            </a:ext>
          </a:extLst>
        </xdr:cNvPr>
        <xdr:cNvSpPr txBox="1"/>
      </xdr:nvSpPr>
      <xdr:spPr>
        <a:xfrm>
          <a:off x="2245179" y="19243222"/>
          <a:ext cx="7960178" cy="9089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AU" sz="1600" b="1" u="sng" baseline="0">
            <a:solidFill>
              <a:srgbClr val="FF0000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459440</xdr:colOff>
      <xdr:row>0</xdr:row>
      <xdr:rowOff>33618</xdr:rowOff>
    </xdr:from>
    <xdr:to>
      <xdr:col>7</xdr:col>
      <xdr:colOff>435033</xdr:colOff>
      <xdr:row>4</xdr:row>
      <xdr:rowOff>327616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7CEE4-5E9C-4911-AEFC-E455A414F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8764" y="33618"/>
          <a:ext cx="7012887" cy="1341860"/>
        </a:xfrm>
        <a:prstGeom prst="rect">
          <a:avLst/>
        </a:prstGeom>
      </xdr:spPr>
    </xdr:pic>
    <xdr:clientData/>
  </xdr:twoCellAnchor>
  <xdr:twoCellAnchor>
    <xdr:from>
      <xdr:col>0</xdr:col>
      <xdr:colOff>149679</xdr:colOff>
      <xdr:row>77</xdr:row>
      <xdr:rowOff>95251</xdr:rowOff>
    </xdr:from>
    <xdr:to>
      <xdr:col>10</xdr:col>
      <xdr:colOff>381494</xdr:colOff>
      <xdr:row>86</xdr:row>
      <xdr:rowOff>196006</xdr:rowOff>
    </xdr:to>
    <xdr:sp macro="" textlink="">
      <xdr:nvSpPr>
        <xdr:cNvPr id="7" name="TextBox 15">
          <a:extLst>
            <a:ext uri="{FF2B5EF4-FFF2-40B4-BE49-F238E27FC236}">
              <a16:creationId xmlns:a16="http://schemas.microsoft.com/office/drawing/2014/main" id="{33C0E03F-BCC2-4FBB-B83B-C9D1DEA24050}"/>
            </a:ext>
          </a:extLst>
        </xdr:cNvPr>
        <xdr:cNvSpPr txBox="1"/>
      </xdr:nvSpPr>
      <xdr:spPr>
        <a:xfrm>
          <a:off x="149679" y="22519822"/>
          <a:ext cx="14260779" cy="2182648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2</xdr:col>
      <xdr:colOff>680170</xdr:colOff>
      <xdr:row>58</xdr:row>
      <xdr:rowOff>100693</xdr:rowOff>
    </xdr:from>
    <xdr:to>
      <xdr:col>7</xdr:col>
      <xdr:colOff>44716</xdr:colOff>
      <xdr:row>62</xdr:row>
      <xdr:rowOff>95249</xdr:rowOff>
    </xdr:to>
    <xdr:sp macro="" textlink="">
      <xdr:nvSpPr>
        <xdr:cNvPr id="9" name="TextBox 14">
          <a:extLst>
            <a:ext uri="{FF2B5EF4-FFF2-40B4-BE49-F238E27FC236}">
              <a16:creationId xmlns:a16="http://schemas.microsoft.com/office/drawing/2014/main" id="{C5784453-2EF7-478D-9FA9-4565F65B200B}"/>
            </a:ext>
          </a:extLst>
        </xdr:cNvPr>
        <xdr:cNvSpPr txBox="1"/>
      </xdr:nvSpPr>
      <xdr:spPr>
        <a:xfrm>
          <a:off x="3156670" y="18143764"/>
          <a:ext cx="6385832" cy="919842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1</xdr:col>
      <xdr:colOff>2245178</xdr:colOff>
      <xdr:row>63</xdr:row>
      <xdr:rowOff>40821</xdr:rowOff>
    </xdr:from>
    <xdr:to>
      <xdr:col>7</xdr:col>
      <xdr:colOff>1133928</xdr:colOff>
      <xdr:row>76</xdr:row>
      <xdr:rowOff>204107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id="{E25A791F-0AF0-4FFA-9F15-E949DAD2508E}"/>
            </a:ext>
          </a:extLst>
        </xdr:cNvPr>
        <xdr:cNvSpPr txBox="1"/>
      </xdr:nvSpPr>
      <xdr:spPr>
        <a:xfrm>
          <a:off x="2408464" y="19240500"/>
          <a:ext cx="8223250" cy="3156857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 - Worldwide Destinations 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SYMONS &amp; CLARK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GATE 1, 22 WILKINS ROAD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GILLMAN SA 5013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6.30AM - 3.30PM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  <xdr:twoCellAnchor>
    <xdr:from>
      <xdr:col>7</xdr:col>
      <xdr:colOff>285750</xdr:colOff>
      <xdr:row>50</xdr:row>
      <xdr:rowOff>54432</xdr:rowOff>
    </xdr:from>
    <xdr:to>
      <xdr:col>10</xdr:col>
      <xdr:colOff>1065892</xdr:colOff>
      <xdr:row>55</xdr:row>
      <xdr:rowOff>244930</xdr:rowOff>
    </xdr:to>
    <xdr:sp macro="" textlink="">
      <xdr:nvSpPr>
        <xdr:cNvPr id="11" name="TextBox 11">
          <a:extLst>
            <a:ext uri="{FF2B5EF4-FFF2-40B4-BE49-F238E27FC236}">
              <a16:creationId xmlns:a16="http://schemas.microsoft.com/office/drawing/2014/main" id="{54135FBF-FE61-446D-A4D7-FCBEE2125757}"/>
            </a:ext>
          </a:extLst>
        </xdr:cNvPr>
        <xdr:cNvSpPr txBox="1"/>
      </xdr:nvSpPr>
      <xdr:spPr>
        <a:xfrm>
          <a:off x="9783536" y="16070039"/>
          <a:ext cx="5311320" cy="1714498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000" b="1" u="sng" baseline="0">
              <a:solidFill>
                <a:srgbClr val="17365D"/>
              </a:solidFill>
              <a:latin typeface="Aptos"/>
            </a:rPr>
            <a:t>DEPOT DETAILS - New Zealand Cargo Only</a:t>
          </a:r>
        </a:p>
        <a:p>
          <a:pPr algn="ctr"/>
          <a:r>
            <a:rPr lang="en-AU" sz="1800" b="1" baseline="0">
              <a:solidFill>
                <a:srgbClr val="17365D"/>
              </a:solidFill>
              <a:latin typeface="Aptos"/>
            </a:rPr>
            <a:t>SIDE LOADER EXPRESS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   24 FRANCIS STREET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PORT ADELAIDE SA 5015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HOURS: 7.00AM - 3.00PM (MON-FRI)</a:t>
          </a:r>
        </a:p>
        <a:p>
          <a:pPr algn="ctr"/>
          <a:r>
            <a:rPr lang="en-AU" sz="16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369793</xdr:colOff>
      <xdr:row>0</xdr:row>
      <xdr:rowOff>67236</xdr:rowOff>
    </xdr:from>
    <xdr:to>
      <xdr:col>7</xdr:col>
      <xdr:colOff>345386</xdr:colOff>
      <xdr:row>5</xdr:row>
      <xdr:rowOff>1824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40E5C09-147A-4AA2-9FED-DC9F1C2259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29117" y="67236"/>
          <a:ext cx="7012887" cy="1341860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133</xdr:row>
      <xdr:rowOff>63500</xdr:rowOff>
    </xdr:from>
    <xdr:to>
      <xdr:col>11</xdr:col>
      <xdr:colOff>449529</xdr:colOff>
      <xdr:row>143</xdr:row>
      <xdr:rowOff>23649</xdr:rowOff>
    </xdr:to>
    <xdr:sp macro="" textlink="">
      <xdr:nvSpPr>
        <xdr:cNvPr id="4" name="TextBox 15">
          <a:extLst>
            <a:ext uri="{FF2B5EF4-FFF2-40B4-BE49-F238E27FC236}">
              <a16:creationId xmlns:a16="http://schemas.microsoft.com/office/drawing/2014/main" id="{9EFB5FBD-F2F4-4BD3-A452-0BB868B14230}"/>
            </a:ext>
          </a:extLst>
        </xdr:cNvPr>
        <xdr:cNvSpPr txBox="1"/>
      </xdr:nvSpPr>
      <xdr:spPr>
        <a:xfrm>
          <a:off x="206375" y="39957375"/>
          <a:ext cx="14260779" cy="2182649"/>
        </a:xfrm>
        <a:prstGeom prst="rect">
          <a:avLst/>
        </a:prstGeom>
        <a:ln w="9525" cmpd="sng"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127000" rIns="190500" bIns="127000" rtlCol="0" anchor="t"/>
        <a:lstStyle/>
        <a:p>
          <a:r>
            <a:rPr lang="en-AU" sz="1250" b="0">
              <a:solidFill>
                <a:srgbClr val="34495E"/>
              </a:solidFill>
              <a:latin typeface="Aptos"/>
            </a:rPr>
            <a:t>* All transit times provided are estimates only and may be subject to change without prior notice.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cargo must be clearly labelled with Asea360 labels, which will be issued at the time of booking.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Dangerous Goods (DG) approval must be obtained prior to delivery. DG cargo will only be accepted on the day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of cut off.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</a:t>
          </a:r>
          <a:r>
            <a:rPr lang="en-AU" sz="1250" b="0">
              <a:solidFill>
                <a:srgbClr val="34495E"/>
              </a:solidFill>
              <a:latin typeface="Aptos"/>
            </a:rPr>
            <a:t>Delivery time slots must be booked in advance for all export shipments.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The Asea360 booking number must be listed with "Asea360 stack" when making</a:t>
          </a:r>
          <a:r>
            <a:rPr lang="en-AU" sz="1250" b="0" baseline="0">
              <a:solidFill>
                <a:srgbClr val="34495E"/>
              </a:solidFill>
              <a:latin typeface="Aptos"/>
            </a:rPr>
            <a:t> the time slot booking. </a:t>
          </a:r>
        </a:p>
        <a:p>
          <a:r>
            <a:rPr lang="en-AU" sz="1250" b="0" baseline="0">
              <a:solidFill>
                <a:srgbClr val="34495E"/>
              </a:solidFill>
              <a:latin typeface="Aptos"/>
            </a:rPr>
            <a:t>* Depots will not be accept export freight on chep or Ioscam pallets. Vehicles will be turned away and cargo will need to redelivered on ISPM treated or plastic pallets. </a:t>
          </a:r>
          <a:endParaRPr lang="en-AU" sz="1250" b="0">
            <a:solidFill>
              <a:srgbClr val="34495E"/>
            </a:solidFill>
            <a:latin typeface="Aptos"/>
          </a:endParaRPr>
        </a:p>
        <a:p>
          <a:r>
            <a:rPr lang="en-AU" sz="1250" b="0">
              <a:solidFill>
                <a:srgbClr val="34495E"/>
              </a:solidFill>
              <a:latin typeface="Aptos"/>
            </a:rPr>
            <a:t>* All services and business transactions are conducted in accordance with Asea360 Consolidation Pty Ltd’s Standard Terms and Conditions, which are available upon  request.</a:t>
          </a:r>
        </a:p>
        <a:p>
          <a:r>
            <a:rPr lang="en-AU" sz="1250" b="0">
              <a:solidFill>
                <a:srgbClr val="34495E"/>
              </a:solidFill>
              <a:latin typeface="Aptos"/>
            </a:rPr>
            <a:t>* By engaging Asea360 Consolidation Pty Ltd, you acknowledge and agree to be bound by these Standard Terms and Conditions.</a:t>
          </a:r>
        </a:p>
        <a:p>
          <a:pPr algn="ctr"/>
          <a:endParaRPr lang="en-AU" sz="1250" b="0">
            <a:solidFill>
              <a:srgbClr val="34495E"/>
            </a:solidFill>
            <a:latin typeface="Aptos"/>
          </a:endParaRPr>
        </a:p>
      </xdr:txBody>
    </xdr:sp>
    <xdr:clientData/>
  </xdr:twoCellAnchor>
  <xdr:twoCellAnchor>
    <xdr:from>
      <xdr:col>3</xdr:col>
      <xdr:colOff>539750</xdr:colOff>
      <xdr:row>114</xdr:row>
      <xdr:rowOff>142875</xdr:rowOff>
    </xdr:from>
    <xdr:to>
      <xdr:col>7</xdr:col>
      <xdr:colOff>893082</xdr:colOff>
      <xdr:row>118</xdr:row>
      <xdr:rowOff>190500</xdr:rowOff>
    </xdr:to>
    <xdr:sp macro="" textlink="">
      <xdr:nvSpPr>
        <xdr:cNvPr id="6" name="TextBox 14">
          <a:extLst>
            <a:ext uri="{FF2B5EF4-FFF2-40B4-BE49-F238E27FC236}">
              <a16:creationId xmlns:a16="http://schemas.microsoft.com/office/drawing/2014/main" id="{F88995DF-983A-4ABB-84DD-D7E4C44D1F94}"/>
            </a:ext>
          </a:extLst>
        </xdr:cNvPr>
        <xdr:cNvSpPr txBox="1"/>
      </xdr:nvSpPr>
      <xdr:spPr>
        <a:xfrm>
          <a:off x="4000500" y="35814000"/>
          <a:ext cx="6385832" cy="9366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AU" sz="1800" b="1" u="sng">
              <a:solidFill>
                <a:schemeClr val="accent1"/>
              </a:solidFill>
              <a:latin typeface="Cambria" panose="02040503050406030204" pitchFamily="18" charset="0"/>
            </a:rPr>
            <a:t>EXPORT CONTACT DETAILS:</a:t>
          </a:r>
          <a:r>
            <a:rPr lang="en-AU" sz="1800" b="1" u="sng" baseline="0">
              <a:solidFill>
                <a:schemeClr val="accent1"/>
              </a:solidFill>
              <a:latin typeface="Cambria" panose="02040503050406030204" pitchFamily="18" charset="0"/>
            </a:rPr>
            <a:t> </a:t>
          </a:r>
          <a:endParaRPr lang="en-AU" sz="1800" b="1" u="sng">
            <a:solidFill>
              <a:schemeClr val="accent1"/>
            </a:solidFill>
            <a:latin typeface="Cambria" panose="02040503050406030204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3600" b="1" baseline="0">
              <a:solidFill>
                <a:schemeClr val="accent1"/>
              </a:solidFill>
              <a:latin typeface="Cambria" panose="02040503050406030204" pitchFamily="18" charset="0"/>
            </a:rPr>
            <a:t>exports@asea360.com.au  </a:t>
          </a:r>
        </a:p>
        <a:p>
          <a:endParaRPr lang="en-AU" sz="1100"/>
        </a:p>
      </xdr:txBody>
    </xdr:sp>
    <xdr:clientData/>
  </xdr:twoCellAnchor>
  <xdr:twoCellAnchor>
    <xdr:from>
      <xdr:col>2</xdr:col>
      <xdr:colOff>730250</xdr:colOff>
      <xdr:row>118</xdr:row>
      <xdr:rowOff>206374</xdr:rowOff>
    </xdr:from>
    <xdr:to>
      <xdr:col>8</xdr:col>
      <xdr:colOff>428625</xdr:colOff>
      <xdr:row>133</xdr:row>
      <xdr:rowOff>31750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id="{C883595B-2DBE-4168-B82D-75D4831B33FE}"/>
            </a:ext>
          </a:extLst>
        </xdr:cNvPr>
        <xdr:cNvSpPr txBox="1"/>
      </xdr:nvSpPr>
      <xdr:spPr>
        <a:xfrm>
          <a:off x="3206750" y="36766499"/>
          <a:ext cx="8223250" cy="3159126"/>
        </a:xfrm>
        <a:prstGeom prst="rect">
          <a:avLst/>
        </a:prstGeom>
        <a:ln w="19050" cmpd="sng">
          <a:solidFill>
            <a:srgbClr val="00529B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90500" tIns="95250" rIns="190500" bIns="95250" rtlCol="0" anchor="t"/>
        <a:lstStyle/>
        <a:p>
          <a:pPr algn="ctr"/>
          <a:r>
            <a:rPr lang="en-AU" sz="2800" b="1" u="sng" baseline="0">
              <a:solidFill>
                <a:srgbClr val="17365D"/>
              </a:solidFill>
              <a:latin typeface="Aptos"/>
            </a:rPr>
            <a:t>DEPOT DETAILS:</a:t>
          </a:r>
        </a:p>
        <a:p>
          <a:pPr algn="ctr"/>
          <a:r>
            <a:rPr lang="en-AU" sz="2800" b="1" baseline="0">
              <a:solidFill>
                <a:srgbClr val="17365D"/>
              </a:solidFill>
              <a:latin typeface="Aptos"/>
            </a:rPr>
            <a:t>ARROW TRANSPORT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   535 ABERNETHY RD	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KEWDALE WA 6105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HOURS: 6.00AM - 2.00PM (MON-FRI)</a:t>
          </a:r>
        </a:p>
        <a:p>
          <a:pPr algn="ctr"/>
          <a:r>
            <a:rPr lang="en-AU" sz="2800" b="0" baseline="0">
              <a:solidFill>
                <a:srgbClr val="17365D"/>
              </a:solidFill>
              <a:latin typeface="Aptos"/>
            </a:rPr>
            <a:t>C/O ASEA360 STACK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AU" sz="1600" b="0" baseline="0">
              <a:solidFill>
                <a:schemeClr val="tx2"/>
              </a:solidFill>
              <a:effectLst/>
              <a:latin typeface="+mn-lt"/>
              <a:ea typeface="+mn-ea"/>
              <a:cs typeface="+mn-cs"/>
            </a:rPr>
            <a:t>** Time Slot Bookings required via Inbound Connect website ** </a:t>
          </a:r>
          <a:endParaRPr lang="en-AU" sz="1600">
            <a:solidFill>
              <a:schemeClr val="tx2"/>
            </a:solidFill>
            <a:effectLst/>
          </a:endParaRPr>
        </a:p>
        <a:p>
          <a:pPr algn="ctr"/>
          <a:endParaRPr lang="en-AU" sz="2800" b="0" baseline="0">
            <a:solidFill>
              <a:srgbClr val="17365D"/>
            </a:solidFill>
            <a:latin typeface="Aptos"/>
          </a:endParaRPr>
        </a:p>
        <a:p>
          <a:endParaRPr lang="en-AU" sz="1500" b="0">
            <a:solidFill>
              <a:srgbClr val="17365D"/>
            </a:solidFill>
            <a:latin typeface="Apto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881C4"/>
    <pageSetUpPr fitToPage="1"/>
  </sheetPr>
  <dimension ref="A1:N250"/>
  <sheetViews>
    <sheetView showGridLines="0" zoomScale="70" zoomScaleNormal="70" zoomScaleSheetLayoutView="100" workbookViewId="0">
      <pane ySplit="8" topLeftCell="A13" activePane="bottomLeft" state="frozen"/>
      <selection pane="bottomLeft" activeCell="F36" sqref="F36:F37"/>
    </sheetView>
  </sheetViews>
  <sheetFormatPr defaultColWidth="8.7109375" defaultRowHeight="18" x14ac:dyDescent="0.25"/>
  <cols>
    <col min="1" max="1" width="2.42578125" style="12" customWidth="1"/>
    <col min="2" max="2" width="34.85546875" style="1" customWidth="1"/>
    <col min="3" max="3" width="15" style="1" customWidth="1"/>
    <col min="4" max="4" width="22.5703125" style="1" customWidth="1"/>
    <col min="5" max="9" width="22.5703125" style="2" customWidth="1"/>
    <col min="10" max="10" width="22.5703125" style="9" customWidth="1"/>
    <col min="11" max="11" width="22.5703125" style="3" customWidth="1"/>
    <col min="12" max="14" width="14" style="3" hidden="1" customWidth="1"/>
    <col min="15" max="16371" width="8.7109375" style="3" customWidth="1"/>
    <col min="16372" max="16372" width="8.7109375" style="3" bestFit="1" customWidth="1"/>
    <col min="16373" max="16384" width="8.7109375" style="3"/>
  </cols>
  <sheetData>
    <row r="1" spans="1:14" x14ac:dyDescent="0.25">
      <c r="B1" s="6"/>
      <c r="C1" s="6"/>
      <c r="D1" s="6"/>
      <c r="E1" s="7"/>
      <c r="F1" s="7"/>
      <c r="G1" s="7"/>
      <c r="H1" s="7"/>
      <c r="I1" s="7"/>
    </row>
    <row r="2" spans="1:14" x14ac:dyDescent="0.25">
      <c r="B2" s="6"/>
      <c r="C2" s="6"/>
      <c r="D2" s="6"/>
      <c r="E2" s="7"/>
      <c r="F2" s="7"/>
      <c r="G2" s="7"/>
      <c r="H2" s="7"/>
      <c r="I2" s="7"/>
    </row>
    <row r="3" spans="1:14" x14ac:dyDescent="0.25">
      <c r="B3" s="6"/>
      <c r="C3" s="6"/>
      <c r="D3" s="6"/>
      <c r="E3" s="7"/>
      <c r="F3" s="7"/>
      <c r="G3" s="7"/>
      <c r="H3" s="7"/>
      <c r="I3" s="7"/>
    </row>
    <row r="4" spans="1:14" x14ac:dyDescent="0.25">
      <c r="B4" s="6"/>
      <c r="C4" s="6"/>
      <c r="D4" s="6"/>
      <c r="E4" s="7"/>
      <c r="F4" s="7"/>
      <c r="G4" s="7"/>
      <c r="H4" s="7"/>
      <c r="I4" s="7"/>
    </row>
    <row r="5" spans="1:14" ht="54" customHeight="1" x14ac:dyDescent="0.25">
      <c r="B5" s="6"/>
      <c r="C5" s="6"/>
      <c r="D5" s="6"/>
      <c r="E5" s="7"/>
      <c r="F5" s="7"/>
      <c r="G5" s="7"/>
      <c r="H5" s="7"/>
      <c r="I5" s="7"/>
    </row>
    <row r="6" spans="1:14" s="16" customFormat="1" ht="54" customHeight="1" x14ac:dyDescent="0.25">
      <c r="A6" s="201" t="s">
        <v>142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96"/>
      <c r="M6" s="96"/>
      <c r="N6" s="96"/>
    </row>
    <row r="7" spans="1:14" s="4" customFormat="1" ht="54" customHeight="1" x14ac:dyDescent="0.25">
      <c r="A7" s="196" t="s">
        <v>156</v>
      </c>
      <c r="B7" s="208"/>
      <c r="C7" s="208"/>
      <c r="D7" s="208"/>
      <c r="E7" s="208"/>
      <c r="F7" s="208"/>
      <c r="G7" s="208"/>
      <c r="H7" s="208"/>
      <c r="I7" s="208"/>
      <c r="J7" s="208"/>
      <c r="K7" s="208"/>
      <c r="L7" s="98"/>
      <c r="M7" s="98"/>
      <c r="N7" s="98"/>
    </row>
    <row r="8" spans="1:14" s="4" customFormat="1" ht="34.9" hidden="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61"/>
    </row>
    <row r="9" spans="1:14" s="4" customFormat="1" ht="24" hidden="1" customHeight="1" x14ac:dyDescent="0.25">
      <c r="A9" s="55"/>
      <c r="B9" s="203" t="s">
        <v>54</v>
      </c>
      <c r="C9" s="204"/>
      <c r="D9" s="204"/>
      <c r="E9" s="204"/>
      <c r="F9" s="204"/>
      <c r="G9" s="204"/>
      <c r="H9" s="100"/>
      <c r="I9" s="100"/>
      <c r="J9" s="100"/>
      <c r="K9" s="99"/>
      <c r="L9" s="99"/>
      <c r="M9" s="99"/>
      <c r="N9" s="99"/>
    </row>
    <row r="10" spans="1:14" s="4" customFormat="1" ht="30" hidden="1" customHeight="1" x14ac:dyDescent="0.25">
      <c r="A10" s="55"/>
      <c r="B10" s="200" t="s">
        <v>1</v>
      </c>
      <c r="C10" s="200" t="s">
        <v>2</v>
      </c>
      <c r="D10" s="101"/>
      <c r="E10" s="199" t="s">
        <v>4</v>
      </c>
      <c r="F10" s="199" t="s">
        <v>55</v>
      </c>
      <c r="G10" s="199" t="s">
        <v>20</v>
      </c>
      <c r="H10" s="102"/>
      <c r="I10" s="102"/>
      <c r="J10" s="102"/>
      <c r="K10" s="101"/>
      <c r="L10" s="101"/>
      <c r="M10" s="101"/>
      <c r="N10" s="101"/>
    </row>
    <row r="11" spans="1:14" s="4" customFormat="1" ht="5.45" hidden="1" customHeight="1" x14ac:dyDescent="0.25">
      <c r="A11" s="55"/>
      <c r="B11" s="205"/>
      <c r="C11" s="211"/>
      <c r="D11" s="60"/>
      <c r="E11" s="212"/>
      <c r="F11" s="211"/>
      <c r="G11" s="213"/>
      <c r="H11" s="55"/>
      <c r="I11" s="55"/>
      <c r="J11" s="61"/>
    </row>
    <row r="12" spans="1:14" s="4" customFormat="1" ht="21" hidden="1" customHeight="1" x14ac:dyDescent="0.25">
      <c r="A12" s="55"/>
      <c r="B12" s="103" t="s">
        <v>56</v>
      </c>
      <c r="C12" s="104" t="s">
        <v>57</v>
      </c>
      <c r="D12" s="105"/>
      <c r="E12" s="106">
        <v>45484</v>
      </c>
      <c r="F12" s="106">
        <v>45491</v>
      </c>
      <c r="G12" s="106">
        <v>45511</v>
      </c>
      <c r="H12" s="107"/>
      <c r="I12" s="107"/>
      <c r="J12" s="107"/>
      <c r="K12" s="108"/>
      <c r="L12" s="108"/>
    </row>
    <row r="13" spans="1:14" s="4" customFormat="1" ht="21" customHeight="1" x14ac:dyDescent="0.25">
      <c r="A13" s="55"/>
      <c r="B13" s="55"/>
      <c r="C13" s="55"/>
      <c r="D13" s="55"/>
      <c r="E13" s="55"/>
      <c r="F13" s="55"/>
      <c r="G13" s="55"/>
      <c r="H13" s="55"/>
      <c r="I13" s="55"/>
      <c r="J13" s="61"/>
    </row>
    <row r="14" spans="1:14" ht="43.5" customHeight="1" thickBot="1" x14ac:dyDescent="0.3">
      <c r="B14" s="188" t="s">
        <v>58</v>
      </c>
      <c r="C14" s="206"/>
      <c r="D14" s="206"/>
      <c r="E14" s="206"/>
      <c r="F14" s="206"/>
      <c r="G14" s="206"/>
      <c r="H14" s="206"/>
      <c r="I14" s="206"/>
      <c r="J14" s="206"/>
      <c r="K14" s="206"/>
      <c r="L14" s="99"/>
      <c r="M14" s="99"/>
      <c r="N14" s="99"/>
    </row>
    <row r="15" spans="1:14" ht="45" customHeight="1" x14ac:dyDescent="0.25">
      <c r="B15" s="135" t="s">
        <v>1</v>
      </c>
      <c r="C15" s="136" t="s">
        <v>2</v>
      </c>
      <c r="D15" s="136" t="s">
        <v>59</v>
      </c>
      <c r="E15" s="136" t="s">
        <v>3</v>
      </c>
      <c r="F15" s="137" t="s">
        <v>143</v>
      </c>
      <c r="G15" s="137" t="s">
        <v>55</v>
      </c>
      <c r="H15" s="137" t="s">
        <v>60</v>
      </c>
      <c r="I15" s="137" t="s">
        <v>61</v>
      </c>
      <c r="J15" s="137" t="s">
        <v>62</v>
      </c>
      <c r="K15" s="137" t="s">
        <v>63</v>
      </c>
      <c r="L15" s="102" t="s">
        <v>64</v>
      </c>
      <c r="M15" s="102"/>
      <c r="N15" s="101"/>
    </row>
    <row r="16" spans="1:14" s="134" customFormat="1" ht="21" hidden="1" customHeight="1" x14ac:dyDescent="0.25">
      <c r="A16" s="125"/>
      <c r="B16" s="128" t="s">
        <v>147</v>
      </c>
      <c r="C16" s="151" t="s">
        <v>148</v>
      </c>
      <c r="D16" s="130">
        <v>46296</v>
      </c>
      <c r="E16" s="130">
        <f t="shared" ref="E16:E22" si="0">F16</f>
        <v>46300</v>
      </c>
      <c r="F16" s="130">
        <v>46300</v>
      </c>
      <c r="G16" s="130">
        <v>46305</v>
      </c>
      <c r="H16" s="175">
        <v>46323</v>
      </c>
      <c r="I16" s="175">
        <f t="shared" ref="I16:I22" si="1">(G16+28)</f>
        <v>46333</v>
      </c>
      <c r="J16" s="175">
        <f t="shared" ref="J16:J22" si="2">G16+30</f>
        <v>46335</v>
      </c>
      <c r="K16" s="175">
        <f t="shared" ref="K16:K22" si="3">(G16+30)</f>
        <v>46335</v>
      </c>
      <c r="L16" s="138">
        <f t="shared" ref="L16:L22" si="4">(H16+28)</f>
        <v>46351</v>
      </c>
    </row>
    <row r="17" spans="1:14" s="134" customFormat="1" ht="21" customHeight="1" x14ac:dyDescent="0.25">
      <c r="A17" s="125"/>
      <c r="B17" s="128" t="s">
        <v>65</v>
      </c>
      <c r="C17" s="151" t="s">
        <v>66</v>
      </c>
      <c r="D17" s="130">
        <v>46302</v>
      </c>
      <c r="E17" s="130">
        <f t="shared" si="0"/>
        <v>46309</v>
      </c>
      <c r="F17" s="130">
        <v>46309</v>
      </c>
      <c r="G17" s="130">
        <v>46318</v>
      </c>
      <c r="H17" s="175">
        <v>46329</v>
      </c>
      <c r="I17" s="175">
        <f t="shared" si="1"/>
        <v>46346</v>
      </c>
      <c r="J17" s="175">
        <f t="shared" si="2"/>
        <v>46348</v>
      </c>
      <c r="K17" s="175">
        <f t="shared" si="3"/>
        <v>46348</v>
      </c>
      <c r="L17" s="139">
        <f t="shared" si="4"/>
        <v>46357</v>
      </c>
    </row>
    <row r="18" spans="1:14" s="134" customFormat="1" ht="21" customHeight="1" x14ac:dyDescent="0.25">
      <c r="A18" s="125"/>
      <c r="B18" s="128" t="s">
        <v>69</v>
      </c>
      <c r="C18" s="151" t="s">
        <v>70</v>
      </c>
      <c r="D18" s="130">
        <v>46317</v>
      </c>
      <c r="E18" s="130">
        <f t="shared" si="0"/>
        <v>46321</v>
      </c>
      <c r="F18" s="130">
        <v>46321</v>
      </c>
      <c r="G18" s="130">
        <v>46327</v>
      </c>
      <c r="H18" s="175">
        <v>46344</v>
      </c>
      <c r="I18" s="175">
        <f t="shared" si="1"/>
        <v>46355</v>
      </c>
      <c r="J18" s="175">
        <f t="shared" si="2"/>
        <v>46357</v>
      </c>
      <c r="K18" s="175">
        <f t="shared" si="3"/>
        <v>46357</v>
      </c>
      <c r="L18" s="138">
        <f t="shared" si="4"/>
        <v>46372</v>
      </c>
    </row>
    <row r="19" spans="1:14" s="134" customFormat="1" ht="21" customHeight="1" x14ac:dyDescent="0.25">
      <c r="A19" s="125"/>
      <c r="B19" s="128" t="s">
        <v>113</v>
      </c>
      <c r="C19" s="151" t="s">
        <v>114</v>
      </c>
      <c r="D19" s="130">
        <v>46335</v>
      </c>
      <c r="E19" s="130">
        <f t="shared" si="0"/>
        <v>46331</v>
      </c>
      <c r="F19" s="130">
        <v>46331</v>
      </c>
      <c r="G19" s="130">
        <v>46341</v>
      </c>
      <c r="H19" s="175">
        <v>46358</v>
      </c>
      <c r="I19" s="175">
        <f t="shared" si="1"/>
        <v>46369</v>
      </c>
      <c r="J19" s="175">
        <f t="shared" si="2"/>
        <v>46371</v>
      </c>
      <c r="K19" s="175">
        <f t="shared" si="3"/>
        <v>46371</v>
      </c>
      <c r="L19" s="138">
        <f t="shared" si="4"/>
        <v>46386</v>
      </c>
    </row>
    <row r="20" spans="1:14" s="134" customFormat="1" ht="21" customHeight="1" x14ac:dyDescent="0.25">
      <c r="A20" s="140"/>
      <c r="B20" s="128" t="s">
        <v>151</v>
      </c>
      <c r="C20" s="151" t="s">
        <v>160</v>
      </c>
      <c r="D20" s="130">
        <v>46344</v>
      </c>
      <c r="E20" s="130">
        <f t="shared" si="0"/>
        <v>46338</v>
      </c>
      <c r="F20" s="130">
        <v>46338</v>
      </c>
      <c r="G20" s="130">
        <v>46348</v>
      </c>
      <c r="H20" s="175">
        <v>46365</v>
      </c>
      <c r="I20" s="175">
        <f t="shared" si="1"/>
        <v>46376</v>
      </c>
      <c r="J20" s="175">
        <f t="shared" si="2"/>
        <v>46378</v>
      </c>
      <c r="K20" s="175">
        <f t="shared" si="3"/>
        <v>46378</v>
      </c>
      <c r="L20" s="138">
        <f t="shared" si="4"/>
        <v>46393</v>
      </c>
    </row>
    <row r="21" spans="1:14" s="134" customFormat="1" ht="21" customHeight="1" x14ac:dyDescent="0.25">
      <c r="A21" s="140"/>
      <c r="B21" s="128" t="s">
        <v>147</v>
      </c>
      <c r="C21" s="151" t="s">
        <v>161</v>
      </c>
      <c r="D21" s="130">
        <v>46352</v>
      </c>
      <c r="E21" s="130">
        <f t="shared" si="0"/>
        <v>46345</v>
      </c>
      <c r="F21" s="130">
        <v>46345</v>
      </c>
      <c r="G21" s="130">
        <v>46355</v>
      </c>
      <c r="H21" s="175">
        <v>46372</v>
      </c>
      <c r="I21" s="175">
        <f t="shared" si="1"/>
        <v>46383</v>
      </c>
      <c r="J21" s="175">
        <f t="shared" si="2"/>
        <v>46385</v>
      </c>
      <c r="K21" s="175">
        <f t="shared" si="3"/>
        <v>46385</v>
      </c>
      <c r="L21" s="139">
        <f t="shared" si="4"/>
        <v>46400</v>
      </c>
    </row>
    <row r="22" spans="1:14" s="134" customFormat="1" ht="21" customHeight="1" x14ac:dyDescent="0.25">
      <c r="A22" s="140"/>
      <c r="B22" s="128" t="s">
        <v>72</v>
      </c>
      <c r="C22" s="151" t="s">
        <v>73</v>
      </c>
      <c r="D22" s="130">
        <v>46352</v>
      </c>
      <c r="E22" s="130">
        <f t="shared" si="0"/>
        <v>46352</v>
      </c>
      <c r="F22" s="130">
        <v>46352</v>
      </c>
      <c r="G22" s="130">
        <v>46362</v>
      </c>
      <c r="H22" s="175">
        <v>46379</v>
      </c>
      <c r="I22" s="175">
        <f t="shared" si="1"/>
        <v>46390</v>
      </c>
      <c r="J22" s="175">
        <f t="shared" si="2"/>
        <v>46392</v>
      </c>
      <c r="K22" s="175">
        <f t="shared" si="3"/>
        <v>46392</v>
      </c>
      <c r="L22" s="138">
        <f t="shared" si="4"/>
        <v>46407</v>
      </c>
    </row>
    <row r="23" spans="1:14" s="13" customFormat="1" ht="19.5" hidden="1" customHeight="1" x14ac:dyDescent="0.25">
      <c r="A23" s="50"/>
      <c r="B23" s="63"/>
      <c r="C23" s="64"/>
      <c r="D23" s="74"/>
      <c r="E23" s="65"/>
      <c r="F23" s="65"/>
      <c r="G23" s="65"/>
      <c r="H23" s="110">
        <f>(G23+1)</f>
        <v>1</v>
      </c>
      <c r="I23" s="62"/>
      <c r="J23" s="12"/>
    </row>
    <row r="24" spans="1:14" ht="18.75" customHeight="1" x14ac:dyDescent="0.25">
      <c r="B24" s="132" t="s">
        <v>74</v>
      </c>
      <c r="C24" s="111"/>
      <c r="D24" s="111"/>
      <c r="E24" s="111"/>
      <c r="F24" s="111"/>
      <c r="G24" s="111"/>
      <c r="H24" s="111"/>
      <c r="I24" s="111"/>
      <c r="J24" s="112"/>
      <c r="K24" s="112"/>
      <c r="L24" s="112"/>
      <c r="M24" s="112"/>
      <c r="N24" s="112"/>
    </row>
    <row r="25" spans="1:14" x14ac:dyDescent="0.2">
      <c r="B25" s="10"/>
      <c r="C25" s="10"/>
      <c r="D25" s="75"/>
      <c r="E25" s="10"/>
      <c r="F25" s="10"/>
      <c r="G25" s="10"/>
      <c r="H25" s="10"/>
      <c r="I25" s="10"/>
    </row>
    <row r="26" spans="1:14" ht="43.5" customHeight="1" thickBot="1" x14ac:dyDescent="0.3">
      <c r="B26" s="188" t="s">
        <v>75</v>
      </c>
      <c r="C26" s="188"/>
      <c r="D26" s="188"/>
      <c r="E26" s="188"/>
      <c r="F26" s="188"/>
      <c r="G26" s="188"/>
      <c r="H26" s="189"/>
      <c r="I26" s="189"/>
      <c r="J26" s="189"/>
      <c r="K26" s="189"/>
      <c r="L26" s="99"/>
      <c r="M26" s="99"/>
      <c r="N26" s="99"/>
    </row>
    <row r="27" spans="1:14" ht="30" customHeight="1" x14ac:dyDescent="0.25">
      <c r="B27" s="182" t="s">
        <v>1</v>
      </c>
      <c r="C27" s="184" t="s">
        <v>2</v>
      </c>
      <c r="D27" s="184" t="s">
        <v>76</v>
      </c>
      <c r="E27" s="186" t="s">
        <v>4</v>
      </c>
      <c r="F27" s="186" t="s">
        <v>55</v>
      </c>
      <c r="G27" s="186" t="s">
        <v>33</v>
      </c>
      <c r="H27" s="199"/>
      <c r="I27" s="199"/>
      <c r="J27" s="199"/>
      <c r="K27" s="199"/>
      <c r="L27" s="101"/>
      <c r="M27" s="101"/>
      <c r="N27" s="101"/>
    </row>
    <row r="28" spans="1:14" ht="18" customHeight="1" x14ac:dyDescent="0.25">
      <c r="B28" s="183"/>
      <c r="C28" s="185"/>
      <c r="D28" s="185"/>
      <c r="E28" s="185"/>
      <c r="F28" s="185"/>
      <c r="G28" s="185"/>
      <c r="H28" s="200"/>
      <c r="I28" s="200"/>
      <c r="J28" s="200"/>
      <c r="K28" s="200"/>
    </row>
    <row r="29" spans="1:14" s="134" customFormat="1" ht="21" hidden="1" customHeight="1" x14ac:dyDescent="0.25">
      <c r="A29" s="125"/>
      <c r="B29" s="128" t="s">
        <v>77</v>
      </c>
      <c r="C29" s="151" t="s">
        <v>78</v>
      </c>
      <c r="D29" s="130">
        <f>E29</f>
        <v>46303</v>
      </c>
      <c r="E29" s="130">
        <v>46303</v>
      </c>
      <c r="F29" s="130">
        <v>46310</v>
      </c>
      <c r="G29" s="130">
        <v>46327</v>
      </c>
      <c r="H29" s="174"/>
      <c r="I29" s="174"/>
      <c r="J29" s="174"/>
      <c r="K29" s="174"/>
      <c r="L29" s="138"/>
    </row>
    <row r="30" spans="1:14" s="134" customFormat="1" ht="21" customHeight="1" x14ac:dyDescent="0.25">
      <c r="A30" s="125"/>
      <c r="B30" s="128" t="s">
        <v>79</v>
      </c>
      <c r="C30" s="151" t="s">
        <v>80</v>
      </c>
      <c r="D30" s="130">
        <f>E30</f>
        <v>46323</v>
      </c>
      <c r="E30" s="130">
        <v>46323</v>
      </c>
      <c r="F30" s="130">
        <v>46335</v>
      </c>
      <c r="G30" s="130">
        <v>46341</v>
      </c>
      <c r="H30" s="174"/>
      <c r="I30" s="174"/>
      <c r="J30" s="174"/>
      <c r="K30" s="174"/>
      <c r="L30" s="139"/>
    </row>
    <row r="31" spans="1:14" s="134" customFormat="1" ht="21" customHeight="1" x14ac:dyDescent="0.25">
      <c r="A31" s="140"/>
      <c r="B31" s="128" t="s">
        <v>81</v>
      </c>
      <c r="C31" s="151" t="s">
        <v>82</v>
      </c>
      <c r="D31" s="130">
        <f>E31</f>
        <v>46330</v>
      </c>
      <c r="E31" s="130">
        <v>46330</v>
      </c>
      <c r="F31" s="130">
        <v>46341</v>
      </c>
      <c r="G31" s="130">
        <v>46355</v>
      </c>
      <c r="H31" s="174"/>
      <c r="I31" s="174"/>
      <c r="J31" s="174"/>
      <c r="K31" s="174"/>
      <c r="L31" s="138"/>
    </row>
    <row r="32" spans="1:14" s="134" customFormat="1" ht="21" customHeight="1" x14ac:dyDescent="0.25">
      <c r="A32" s="140"/>
      <c r="B32" s="128" t="s">
        <v>83</v>
      </c>
      <c r="C32" s="151" t="s">
        <v>84</v>
      </c>
      <c r="D32" s="130">
        <f>E32</f>
        <v>46337</v>
      </c>
      <c r="E32" s="130">
        <v>46337</v>
      </c>
      <c r="F32" s="130">
        <v>46345</v>
      </c>
      <c r="G32" s="130">
        <v>46362</v>
      </c>
      <c r="H32" s="174"/>
      <c r="I32" s="174"/>
      <c r="J32" s="174"/>
      <c r="K32" s="174"/>
      <c r="L32" s="139"/>
    </row>
    <row r="33" spans="2:14" ht="18.95" customHeight="1" x14ac:dyDescent="0.25">
      <c r="B33" s="141" t="s">
        <v>85</v>
      </c>
      <c r="C33" s="142"/>
      <c r="D33" s="142"/>
      <c r="E33" s="142"/>
      <c r="F33" s="142"/>
      <c r="G33" s="142"/>
      <c r="H33" s="112"/>
      <c r="I33" s="116"/>
      <c r="J33" s="112"/>
      <c r="K33" s="112"/>
      <c r="L33" s="112"/>
      <c r="M33" s="112"/>
      <c r="N33" s="112"/>
    </row>
    <row r="34" spans="2:14" x14ac:dyDescent="0.25">
      <c r="B34" s="79"/>
      <c r="C34" s="78"/>
      <c r="D34" s="78"/>
      <c r="E34" s="78"/>
      <c r="F34" s="78"/>
      <c r="G34" s="78"/>
      <c r="H34" s="78"/>
    </row>
    <row r="35" spans="2:14" ht="43.5" customHeight="1" thickBot="1" x14ac:dyDescent="0.3">
      <c r="B35" s="188" t="s">
        <v>86</v>
      </c>
      <c r="C35" s="188"/>
      <c r="D35" s="188"/>
      <c r="E35" s="188"/>
      <c r="F35" s="188"/>
      <c r="G35" s="188"/>
      <c r="H35" s="189"/>
      <c r="I35" s="189"/>
      <c r="J35" s="189"/>
      <c r="K35" s="189"/>
      <c r="L35" s="99"/>
      <c r="M35" s="99"/>
      <c r="N35" s="99"/>
    </row>
    <row r="36" spans="2:14" ht="30" customHeight="1" x14ac:dyDescent="0.25">
      <c r="B36" s="182" t="s">
        <v>1</v>
      </c>
      <c r="C36" s="184" t="s">
        <v>2</v>
      </c>
      <c r="D36" s="184" t="s">
        <v>76</v>
      </c>
      <c r="E36" s="186" t="s">
        <v>4</v>
      </c>
      <c r="F36" s="186" t="s">
        <v>55</v>
      </c>
      <c r="G36" s="186" t="s">
        <v>34</v>
      </c>
      <c r="H36" s="199"/>
      <c r="I36" s="199"/>
      <c r="J36" s="199"/>
      <c r="K36" s="199"/>
      <c r="L36" s="101"/>
      <c r="M36" s="101"/>
      <c r="N36" s="101"/>
    </row>
    <row r="37" spans="2:14" x14ac:dyDescent="0.25">
      <c r="B37" s="182"/>
      <c r="C37" s="184"/>
      <c r="D37" s="185"/>
      <c r="E37" s="184"/>
      <c r="F37" s="184"/>
      <c r="G37" s="184"/>
      <c r="H37" s="200"/>
      <c r="I37" s="200"/>
      <c r="J37" s="200"/>
      <c r="K37" s="200"/>
      <c r="L37" s="101"/>
      <c r="M37" s="101"/>
      <c r="N37" s="101"/>
    </row>
    <row r="38" spans="2:14" ht="21" x14ac:dyDescent="0.25">
      <c r="B38" s="128" t="s">
        <v>88</v>
      </c>
      <c r="C38" s="151" t="s">
        <v>89</v>
      </c>
      <c r="D38" s="130">
        <f>E38</f>
        <v>46308</v>
      </c>
      <c r="E38" s="130">
        <v>46308</v>
      </c>
      <c r="F38" s="130">
        <v>46314</v>
      </c>
      <c r="G38" s="130">
        <v>46338</v>
      </c>
      <c r="H38" s="174"/>
      <c r="I38" s="174"/>
      <c r="J38" s="174"/>
      <c r="K38" s="174"/>
      <c r="L38" s="108"/>
    </row>
    <row r="39" spans="2:14" ht="21" customHeight="1" x14ac:dyDescent="0.25">
      <c r="B39" s="128" t="s">
        <v>154</v>
      </c>
      <c r="C39" s="151" t="s">
        <v>155</v>
      </c>
      <c r="D39" s="130">
        <f>E39</f>
        <v>46316</v>
      </c>
      <c r="E39" s="130">
        <v>46316</v>
      </c>
      <c r="F39" s="130">
        <v>46323</v>
      </c>
      <c r="G39" s="130">
        <v>46345</v>
      </c>
      <c r="H39" s="174"/>
      <c r="I39" s="174"/>
      <c r="J39" s="174"/>
      <c r="K39" s="174"/>
      <c r="L39" s="114"/>
    </row>
    <row r="40" spans="2:14" ht="21" customHeight="1" x14ac:dyDescent="0.25">
      <c r="B40" s="128" t="s">
        <v>158</v>
      </c>
      <c r="C40" s="151" t="s">
        <v>159</v>
      </c>
      <c r="D40" s="130">
        <f>E40</f>
        <v>46329</v>
      </c>
      <c r="E40" s="130">
        <v>46329</v>
      </c>
      <c r="F40" s="130">
        <v>46336</v>
      </c>
      <c r="G40" s="130">
        <v>46352</v>
      </c>
      <c r="H40" s="174"/>
      <c r="I40" s="174"/>
      <c r="J40" s="174"/>
      <c r="K40" s="174"/>
      <c r="L40" s="114"/>
    </row>
    <row r="41" spans="2:14" ht="18.95" customHeight="1" x14ac:dyDescent="0.25">
      <c r="B41" s="141" t="s">
        <v>85</v>
      </c>
      <c r="C41" s="146"/>
      <c r="D41" s="146"/>
      <c r="E41" s="147"/>
      <c r="F41" s="147"/>
      <c r="G41" s="147"/>
      <c r="H41" s="117"/>
      <c r="I41" s="118"/>
      <c r="J41" s="112"/>
      <c r="K41" s="112"/>
      <c r="L41" s="112"/>
      <c r="M41" s="112"/>
      <c r="N41" s="112"/>
    </row>
    <row r="42" spans="2:14" ht="18" customHeight="1" x14ac:dyDescent="0.3">
      <c r="B42" s="79"/>
      <c r="C42" s="27"/>
      <c r="D42" s="48"/>
      <c r="E42" s="29"/>
      <c r="F42" s="29"/>
      <c r="G42" s="29"/>
      <c r="H42" s="49"/>
      <c r="I42" s="8"/>
    </row>
    <row r="43" spans="2:14" ht="43.5" customHeight="1" thickBot="1" x14ac:dyDescent="0.3">
      <c r="B43" s="188" t="s">
        <v>90</v>
      </c>
      <c r="C43" s="188"/>
      <c r="D43" s="188"/>
      <c r="E43" s="188"/>
      <c r="F43" s="188"/>
      <c r="G43" s="188"/>
      <c r="H43" s="188"/>
      <c r="I43" s="188"/>
      <c r="J43" s="189"/>
      <c r="K43" s="189"/>
      <c r="L43" s="99"/>
      <c r="M43" s="99"/>
      <c r="N43" s="99"/>
    </row>
    <row r="44" spans="2:14" ht="30" customHeight="1" x14ac:dyDescent="0.25">
      <c r="B44" s="182" t="s">
        <v>1</v>
      </c>
      <c r="C44" s="184" t="s">
        <v>2</v>
      </c>
      <c r="D44" s="184" t="s">
        <v>76</v>
      </c>
      <c r="E44" s="186" t="s">
        <v>4</v>
      </c>
      <c r="F44" s="186" t="s">
        <v>55</v>
      </c>
      <c r="G44" s="186" t="s">
        <v>27</v>
      </c>
      <c r="H44" s="186" t="s">
        <v>91</v>
      </c>
      <c r="I44" s="186" t="s">
        <v>92</v>
      </c>
      <c r="J44" s="197"/>
      <c r="K44" s="197"/>
      <c r="L44" s="101"/>
      <c r="M44" s="101"/>
      <c r="N44" s="101"/>
    </row>
    <row r="45" spans="2:14" ht="18" customHeight="1" x14ac:dyDescent="0.25">
      <c r="B45" s="182"/>
      <c r="C45" s="184"/>
      <c r="D45" s="185"/>
      <c r="E45" s="184"/>
      <c r="F45" s="184"/>
      <c r="G45" s="184"/>
      <c r="H45" s="184"/>
      <c r="I45" s="184"/>
      <c r="J45" s="198"/>
      <c r="K45" s="198"/>
      <c r="L45" s="101"/>
      <c r="M45" s="101"/>
      <c r="N45" s="101"/>
    </row>
    <row r="46" spans="2:14" ht="21" customHeight="1" x14ac:dyDescent="0.25">
      <c r="B46" s="128" t="str">
        <f t="shared" ref="B46:D50" si="5">B56</f>
        <v>OOCL CHICAGO</v>
      </c>
      <c r="C46" s="129" t="str">
        <f t="shared" si="5"/>
        <v>123N</v>
      </c>
      <c r="D46" s="176">
        <f t="shared" si="5"/>
        <v>46309</v>
      </c>
      <c r="E46" s="176">
        <f>F46</f>
        <v>46319</v>
      </c>
      <c r="F46" s="176">
        <f>F56</f>
        <v>46319</v>
      </c>
      <c r="G46" s="130">
        <f>F46+16</f>
        <v>46335</v>
      </c>
      <c r="H46" s="130">
        <f>F46+23</f>
        <v>46342</v>
      </c>
      <c r="I46" s="130">
        <f>F46+26</f>
        <v>46345</v>
      </c>
      <c r="J46" s="174"/>
      <c r="K46" s="174"/>
      <c r="L46" s="108"/>
    </row>
    <row r="47" spans="2:14" ht="21" customHeight="1" x14ac:dyDescent="0.25">
      <c r="B47" s="128" t="str">
        <f t="shared" si="5"/>
        <v>JOGELA</v>
      </c>
      <c r="C47" s="129" t="str">
        <f t="shared" si="5"/>
        <v>217N</v>
      </c>
      <c r="D47" s="130">
        <f t="shared" si="5"/>
        <v>46315</v>
      </c>
      <c r="E47" s="130">
        <f>E57</f>
        <v>46315</v>
      </c>
      <c r="F47" s="130">
        <f>F57</f>
        <v>46323</v>
      </c>
      <c r="G47" s="130">
        <f>F47+16</f>
        <v>46339</v>
      </c>
      <c r="H47" s="130">
        <f>F47+23</f>
        <v>46346</v>
      </c>
      <c r="I47" s="130">
        <f>F47+26</f>
        <v>46349</v>
      </c>
      <c r="J47" s="174"/>
      <c r="K47" s="174"/>
      <c r="L47" s="114"/>
    </row>
    <row r="48" spans="2:14" ht="21" customHeight="1" x14ac:dyDescent="0.25">
      <c r="B48" s="128" t="str">
        <f t="shared" si="5"/>
        <v>COSCO GENOA</v>
      </c>
      <c r="C48" s="129" t="str">
        <f t="shared" si="5"/>
        <v>105N</v>
      </c>
      <c r="D48" s="130">
        <f t="shared" si="5"/>
        <v>46322</v>
      </c>
      <c r="E48" s="130">
        <f>E58</f>
        <v>46322</v>
      </c>
      <c r="F48" s="130">
        <f>F58</f>
        <v>46330</v>
      </c>
      <c r="G48" s="130">
        <f>F48+16</f>
        <v>46346</v>
      </c>
      <c r="H48" s="130">
        <f>F48+23</f>
        <v>46353</v>
      </c>
      <c r="I48" s="130">
        <f>F48+26</f>
        <v>46356</v>
      </c>
      <c r="J48" s="174"/>
      <c r="K48" s="174"/>
      <c r="L48" s="108"/>
    </row>
    <row r="49" spans="1:14" ht="21" customHeight="1" x14ac:dyDescent="0.25">
      <c r="B49" s="128" t="str">
        <f t="shared" si="5"/>
        <v>OOCL PANAMA</v>
      </c>
      <c r="C49" s="129" t="str">
        <f t="shared" si="5"/>
        <v>337N</v>
      </c>
      <c r="D49" s="130">
        <f t="shared" si="5"/>
        <v>46329</v>
      </c>
      <c r="E49" s="130">
        <f>E59</f>
        <v>46329</v>
      </c>
      <c r="F49" s="130">
        <f>F59</f>
        <v>46336</v>
      </c>
      <c r="G49" s="130">
        <f>F49+16</f>
        <v>46352</v>
      </c>
      <c r="H49" s="130">
        <f>F49+23</f>
        <v>46359</v>
      </c>
      <c r="I49" s="130">
        <f>F49+26</f>
        <v>46362</v>
      </c>
      <c r="J49" s="174"/>
      <c r="K49" s="174"/>
      <c r="L49" s="114"/>
    </row>
    <row r="50" spans="1:14" ht="21" customHeight="1" x14ac:dyDescent="0.25">
      <c r="B50" s="128" t="str">
        <f t="shared" si="5"/>
        <v>KOTA LAWA</v>
      </c>
      <c r="C50" s="129" t="str">
        <f t="shared" si="5"/>
        <v>112N</v>
      </c>
      <c r="D50" s="130">
        <f t="shared" si="5"/>
        <v>46336</v>
      </c>
      <c r="E50" s="130">
        <f>E60</f>
        <v>46336</v>
      </c>
      <c r="F50" s="130">
        <f>F60</f>
        <v>46344</v>
      </c>
      <c r="G50" s="130">
        <f>F50+16</f>
        <v>46360</v>
      </c>
      <c r="H50" s="130">
        <f>F50+23</f>
        <v>46367</v>
      </c>
      <c r="I50" s="130">
        <f>F50+26</f>
        <v>46370</v>
      </c>
      <c r="J50" s="174"/>
      <c r="K50" s="174"/>
      <c r="L50" s="114"/>
    </row>
    <row r="51" spans="1:14" ht="18.95" customHeight="1" x14ac:dyDescent="0.25">
      <c r="B51" s="141" t="s">
        <v>85</v>
      </c>
      <c r="C51" s="147"/>
      <c r="D51" s="147"/>
      <c r="E51" s="142"/>
      <c r="F51" s="142"/>
      <c r="G51" s="142"/>
      <c r="H51" s="142"/>
      <c r="I51" s="142"/>
      <c r="J51" s="112"/>
      <c r="K51" s="112"/>
      <c r="L51" s="112"/>
      <c r="M51" s="112"/>
      <c r="N51" s="112"/>
    </row>
    <row r="52" spans="1:14" x14ac:dyDescent="0.25">
      <c r="B52" s="209"/>
      <c r="C52" s="210"/>
      <c r="D52" s="210"/>
      <c r="E52" s="191"/>
      <c r="F52" s="191"/>
      <c r="G52" s="191"/>
      <c r="H52" s="191"/>
      <c r="I52" s="8"/>
    </row>
    <row r="53" spans="1:14" ht="43.5" customHeight="1" thickBot="1" x14ac:dyDescent="0.3">
      <c r="B53" s="188" t="s">
        <v>0</v>
      </c>
      <c r="C53" s="188"/>
      <c r="D53" s="188"/>
      <c r="E53" s="188"/>
      <c r="F53" s="188"/>
      <c r="G53" s="188"/>
      <c r="H53" s="189"/>
      <c r="I53" s="189"/>
      <c r="J53" s="189"/>
      <c r="K53" s="189"/>
      <c r="L53" s="99"/>
      <c r="M53" s="99"/>
      <c r="N53" s="99"/>
    </row>
    <row r="54" spans="1:14" ht="30" customHeight="1" x14ac:dyDescent="0.25">
      <c r="B54" s="182" t="s">
        <v>1</v>
      </c>
      <c r="C54" s="184" t="s">
        <v>2</v>
      </c>
      <c r="D54" s="184" t="s">
        <v>76</v>
      </c>
      <c r="E54" s="186" t="s">
        <v>4</v>
      </c>
      <c r="F54" s="186" t="s">
        <v>55</v>
      </c>
      <c r="G54" s="186" t="s">
        <v>6</v>
      </c>
      <c r="H54" s="199"/>
      <c r="I54" s="199"/>
      <c r="J54" s="199"/>
      <c r="K54" s="199"/>
      <c r="L54" s="101"/>
      <c r="M54" s="101"/>
      <c r="N54" s="101"/>
    </row>
    <row r="55" spans="1:14" ht="18" customHeight="1" x14ac:dyDescent="0.25">
      <c r="B55" s="182"/>
      <c r="C55" s="184"/>
      <c r="D55" s="185"/>
      <c r="E55" s="184"/>
      <c r="F55" s="184"/>
      <c r="G55" s="184"/>
      <c r="H55" s="200"/>
      <c r="I55" s="200"/>
      <c r="J55" s="200"/>
      <c r="K55" s="200"/>
      <c r="L55" s="101"/>
      <c r="M55" s="101"/>
      <c r="N55" s="101"/>
    </row>
    <row r="56" spans="1:14" ht="21" customHeight="1" x14ac:dyDescent="0.25">
      <c r="A56" s="51"/>
      <c r="B56" s="179" t="s">
        <v>10</v>
      </c>
      <c r="C56" s="178" t="s">
        <v>11</v>
      </c>
      <c r="D56" s="177">
        <f t="shared" ref="D56:D61" si="6">E56</f>
        <v>46309</v>
      </c>
      <c r="E56" s="177">
        <v>46309</v>
      </c>
      <c r="F56" s="177">
        <v>46319</v>
      </c>
      <c r="G56" s="177">
        <v>46332</v>
      </c>
      <c r="H56" s="174"/>
      <c r="I56" s="174"/>
      <c r="J56" s="174"/>
      <c r="K56" s="174"/>
      <c r="L56" s="108"/>
    </row>
    <row r="57" spans="1:14" ht="21" customHeight="1" x14ac:dyDescent="0.25">
      <c r="A57" s="51"/>
      <c r="B57" s="128" t="s">
        <v>12</v>
      </c>
      <c r="C57" s="129" t="s">
        <v>13</v>
      </c>
      <c r="D57" s="130">
        <f t="shared" si="6"/>
        <v>46315</v>
      </c>
      <c r="E57" s="130">
        <v>46315</v>
      </c>
      <c r="F57" s="130">
        <v>46323</v>
      </c>
      <c r="G57" s="130">
        <v>46334</v>
      </c>
      <c r="H57" s="174"/>
      <c r="I57" s="174"/>
      <c r="J57" s="174"/>
      <c r="K57" s="174"/>
      <c r="L57" s="114"/>
    </row>
    <row r="58" spans="1:14" ht="21" customHeight="1" x14ac:dyDescent="0.25">
      <c r="A58" s="51"/>
      <c r="B58" s="128" t="s">
        <v>7</v>
      </c>
      <c r="C58" s="129" t="s">
        <v>14</v>
      </c>
      <c r="D58" s="130">
        <f t="shared" si="6"/>
        <v>46322</v>
      </c>
      <c r="E58" s="130">
        <v>46322</v>
      </c>
      <c r="F58" s="130">
        <v>46330</v>
      </c>
      <c r="G58" s="130">
        <v>46341</v>
      </c>
      <c r="H58" s="174"/>
      <c r="I58" s="174"/>
      <c r="J58" s="174"/>
      <c r="K58" s="174"/>
      <c r="L58" s="108"/>
    </row>
    <row r="59" spans="1:14" ht="21" customHeight="1" x14ac:dyDescent="0.25">
      <c r="A59" s="51"/>
      <c r="B59" s="128" t="s">
        <v>15</v>
      </c>
      <c r="C59" s="129" t="s">
        <v>16</v>
      </c>
      <c r="D59" s="130">
        <f t="shared" si="6"/>
        <v>46329</v>
      </c>
      <c r="E59" s="130">
        <v>46329</v>
      </c>
      <c r="F59" s="130">
        <v>46336</v>
      </c>
      <c r="G59" s="130">
        <v>46348</v>
      </c>
      <c r="H59" s="174"/>
      <c r="I59" s="174"/>
      <c r="J59" s="174"/>
      <c r="K59" s="174"/>
      <c r="L59" s="114"/>
    </row>
    <row r="60" spans="1:14" ht="21" customHeight="1" x14ac:dyDescent="0.25">
      <c r="A60" s="51"/>
      <c r="B60" s="128" t="s">
        <v>8</v>
      </c>
      <c r="C60" s="129" t="s">
        <v>137</v>
      </c>
      <c r="D60" s="130">
        <f t="shared" si="6"/>
        <v>46336</v>
      </c>
      <c r="E60" s="130">
        <v>46336</v>
      </c>
      <c r="F60" s="130">
        <v>46344</v>
      </c>
      <c r="G60" s="130">
        <v>46355</v>
      </c>
      <c r="H60" s="174"/>
      <c r="I60" s="174"/>
      <c r="J60" s="174"/>
      <c r="K60" s="174"/>
      <c r="L60" s="108"/>
    </row>
    <row r="61" spans="1:14" ht="21" customHeight="1" x14ac:dyDescent="0.25">
      <c r="A61" s="77"/>
      <c r="B61" s="128" t="s">
        <v>10</v>
      </c>
      <c r="C61" s="129" t="s">
        <v>87</v>
      </c>
      <c r="D61" s="130">
        <f t="shared" si="6"/>
        <v>46343</v>
      </c>
      <c r="E61" s="130">
        <v>46343</v>
      </c>
      <c r="F61" s="130">
        <v>46351</v>
      </c>
      <c r="G61" s="130">
        <v>46362</v>
      </c>
      <c r="H61" s="174"/>
      <c r="I61" s="174"/>
      <c r="J61" s="174"/>
      <c r="K61" s="174"/>
      <c r="L61" s="114"/>
    </row>
    <row r="62" spans="1:14" ht="18.95" customHeight="1" x14ac:dyDescent="0.25">
      <c r="B62" s="141" t="s">
        <v>85</v>
      </c>
      <c r="C62" s="146"/>
      <c r="D62" s="146"/>
      <c r="E62" s="147"/>
      <c r="F62" s="147"/>
      <c r="G62" s="147"/>
      <c r="H62" s="119"/>
      <c r="I62" s="112"/>
      <c r="J62" s="112"/>
      <c r="K62" s="112"/>
      <c r="L62" s="112"/>
      <c r="M62" s="112"/>
      <c r="N62" s="112"/>
    </row>
    <row r="63" spans="1:14" ht="18" customHeight="1" x14ac:dyDescent="0.3">
      <c r="B63" s="80"/>
      <c r="C63" s="22"/>
      <c r="D63" s="76"/>
      <c r="E63" s="18"/>
      <c r="F63" s="18"/>
      <c r="G63" s="18"/>
      <c r="H63" s="19"/>
      <c r="I63" s="20"/>
    </row>
    <row r="64" spans="1:14" ht="43.5" customHeight="1" thickBot="1" x14ac:dyDescent="0.3">
      <c r="B64" s="188" t="s">
        <v>93</v>
      </c>
      <c r="C64" s="188"/>
      <c r="D64" s="188"/>
      <c r="E64" s="188"/>
      <c r="F64" s="188"/>
      <c r="G64" s="188"/>
      <c r="H64" s="188"/>
      <c r="I64" s="188"/>
      <c r="J64" s="188"/>
      <c r="K64" s="189"/>
      <c r="L64" s="99"/>
      <c r="M64" s="99"/>
      <c r="N64" s="99"/>
    </row>
    <row r="65" spans="2:14" ht="30" customHeight="1" x14ac:dyDescent="0.25">
      <c r="B65" s="182" t="s">
        <v>1</v>
      </c>
      <c r="C65" s="184" t="s">
        <v>2</v>
      </c>
      <c r="D65" s="184" t="s">
        <v>76</v>
      </c>
      <c r="E65" s="186" t="s">
        <v>4</v>
      </c>
      <c r="F65" s="186" t="s">
        <v>55</v>
      </c>
      <c r="G65" s="186" t="s">
        <v>6</v>
      </c>
      <c r="H65" s="186" t="s">
        <v>20</v>
      </c>
      <c r="I65" s="186" t="s">
        <v>21</v>
      </c>
      <c r="J65" s="186" t="s">
        <v>94</v>
      </c>
      <c r="K65" s="197"/>
      <c r="L65" s="101"/>
      <c r="M65" s="101"/>
      <c r="N65" s="101"/>
    </row>
    <row r="66" spans="2:14" ht="18" customHeight="1" x14ac:dyDescent="0.25">
      <c r="B66" s="182"/>
      <c r="C66" s="184"/>
      <c r="D66" s="185"/>
      <c r="E66" s="184"/>
      <c r="F66" s="184"/>
      <c r="G66" s="184"/>
      <c r="H66" s="184"/>
      <c r="I66" s="184"/>
      <c r="J66" s="184"/>
      <c r="K66" s="198"/>
      <c r="L66" s="101"/>
      <c r="M66" s="101"/>
      <c r="N66" s="101"/>
    </row>
    <row r="67" spans="2:14" ht="21" customHeight="1" x14ac:dyDescent="0.25">
      <c r="B67" s="128" t="str">
        <f t="shared" ref="B67:G72" si="7">B56</f>
        <v>OOCL CHICAGO</v>
      </c>
      <c r="C67" s="129" t="str">
        <f t="shared" si="7"/>
        <v>123N</v>
      </c>
      <c r="D67" s="130">
        <f t="shared" si="7"/>
        <v>46309</v>
      </c>
      <c r="E67" s="130">
        <f t="shared" si="7"/>
        <v>46309</v>
      </c>
      <c r="F67" s="130">
        <f t="shared" si="7"/>
        <v>46319</v>
      </c>
      <c r="G67" s="130">
        <f t="shared" si="7"/>
        <v>46332</v>
      </c>
      <c r="H67" s="130">
        <f t="shared" ref="H67:H72" si="8">F67+26</f>
        <v>46345</v>
      </c>
      <c r="I67" s="130">
        <f t="shared" ref="I67:J72" si="9">F67+26</f>
        <v>46345</v>
      </c>
      <c r="J67" s="130">
        <f t="shared" si="9"/>
        <v>46358</v>
      </c>
      <c r="K67" s="174"/>
      <c r="L67" s="114"/>
    </row>
    <row r="68" spans="2:14" ht="21" customHeight="1" x14ac:dyDescent="0.25">
      <c r="B68" s="128" t="str">
        <f t="shared" si="7"/>
        <v>JOGELA</v>
      </c>
      <c r="C68" s="129" t="str">
        <f t="shared" si="7"/>
        <v>217N</v>
      </c>
      <c r="D68" s="130">
        <f t="shared" si="7"/>
        <v>46315</v>
      </c>
      <c r="E68" s="130">
        <f t="shared" si="7"/>
        <v>46315</v>
      </c>
      <c r="F68" s="130">
        <f t="shared" si="7"/>
        <v>46323</v>
      </c>
      <c r="G68" s="130">
        <f t="shared" si="7"/>
        <v>46334</v>
      </c>
      <c r="H68" s="130">
        <f t="shared" si="8"/>
        <v>46349</v>
      </c>
      <c r="I68" s="130">
        <f t="shared" si="9"/>
        <v>46349</v>
      </c>
      <c r="J68" s="130">
        <f t="shared" si="9"/>
        <v>46360</v>
      </c>
      <c r="K68" s="174"/>
      <c r="L68" s="108"/>
    </row>
    <row r="69" spans="2:14" ht="21" customHeight="1" x14ac:dyDescent="0.25">
      <c r="B69" s="128" t="str">
        <f t="shared" si="7"/>
        <v>COSCO GENOA</v>
      </c>
      <c r="C69" s="129" t="str">
        <f t="shared" si="7"/>
        <v>105N</v>
      </c>
      <c r="D69" s="130">
        <f t="shared" si="7"/>
        <v>46322</v>
      </c>
      <c r="E69" s="130">
        <f t="shared" si="7"/>
        <v>46322</v>
      </c>
      <c r="F69" s="130">
        <f t="shared" si="7"/>
        <v>46330</v>
      </c>
      <c r="G69" s="130">
        <f t="shared" si="7"/>
        <v>46341</v>
      </c>
      <c r="H69" s="130">
        <f t="shared" si="8"/>
        <v>46356</v>
      </c>
      <c r="I69" s="130">
        <f t="shared" si="9"/>
        <v>46356</v>
      </c>
      <c r="J69" s="130">
        <f t="shared" si="9"/>
        <v>46367</v>
      </c>
      <c r="K69" s="174"/>
      <c r="L69" s="114"/>
    </row>
    <row r="70" spans="2:14" ht="21" customHeight="1" x14ac:dyDescent="0.25">
      <c r="B70" s="128" t="str">
        <f t="shared" si="7"/>
        <v>OOCL PANAMA</v>
      </c>
      <c r="C70" s="129" t="str">
        <f t="shared" si="7"/>
        <v>337N</v>
      </c>
      <c r="D70" s="130">
        <f t="shared" si="7"/>
        <v>46329</v>
      </c>
      <c r="E70" s="130">
        <f t="shared" si="7"/>
        <v>46329</v>
      </c>
      <c r="F70" s="130">
        <f t="shared" si="7"/>
        <v>46336</v>
      </c>
      <c r="G70" s="130">
        <f t="shared" si="7"/>
        <v>46348</v>
      </c>
      <c r="H70" s="130">
        <f t="shared" si="8"/>
        <v>46362</v>
      </c>
      <c r="I70" s="130">
        <f t="shared" si="9"/>
        <v>46362</v>
      </c>
      <c r="J70" s="130">
        <f t="shared" si="9"/>
        <v>46374</v>
      </c>
      <c r="K70" s="174"/>
      <c r="L70" s="108"/>
    </row>
    <row r="71" spans="2:14" ht="21" customHeight="1" x14ac:dyDescent="0.25">
      <c r="B71" s="128" t="str">
        <f t="shared" si="7"/>
        <v>KOTA LAWA</v>
      </c>
      <c r="C71" s="129" t="str">
        <f t="shared" si="7"/>
        <v>112N</v>
      </c>
      <c r="D71" s="130">
        <f t="shared" si="7"/>
        <v>46336</v>
      </c>
      <c r="E71" s="130">
        <f t="shared" si="7"/>
        <v>46336</v>
      </c>
      <c r="F71" s="130">
        <f t="shared" si="7"/>
        <v>46344</v>
      </c>
      <c r="G71" s="130">
        <f t="shared" si="7"/>
        <v>46355</v>
      </c>
      <c r="H71" s="130">
        <f t="shared" si="8"/>
        <v>46370</v>
      </c>
      <c r="I71" s="130">
        <f t="shared" si="9"/>
        <v>46370</v>
      </c>
      <c r="J71" s="130">
        <f t="shared" si="9"/>
        <v>46381</v>
      </c>
      <c r="K71" s="174"/>
      <c r="L71" s="114"/>
    </row>
    <row r="72" spans="2:14" ht="21" customHeight="1" x14ac:dyDescent="0.25">
      <c r="B72" s="128" t="str">
        <f t="shared" si="7"/>
        <v>OOCL CHICAGO</v>
      </c>
      <c r="C72" s="129" t="str">
        <f t="shared" si="7"/>
        <v>124N</v>
      </c>
      <c r="D72" s="130">
        <f t="shared" si="7"/>
        <v>46343</v>
      </c>
      <c r="E72" s="130">
        <f t="shared" si="7"/>
        <v>46343</v>
      </c>
      <c r="F72" s="130">
        <f t="shared" si="7"/>
        <v>46351</v>
      </c>
      <c r="G72" s="130">
        <f t="shared" si="7"/>
        <v>46362</v>
      </c>
      <c r="H72" s="130">
        <f t="shared" si="8"/>
        <v>46377</v>
      </c>
      <c r="I72" s="130">
        <f t="shared" si="9"/>
        <v>46377</v>
      </c>
      <c r="J72" s="130">
        <f t="shared" si="9"/>
        <v>46388</v>
      </c>
      <c r="K72" s="174"/>
      <c r="L72" s="114"/>
    </row>
    <row r="73" spans="2:14" ht="18.95" customHeight="1" x14ac:dyDescent="0.25">
      <c r="B73" s="141" t="s">
        <v>85</v>
      </c>
      <c r="C73" s="146"/>
      <c r="D73" s="146"/>
      <c r="E73" s="147"/>
      <c r="F73" s="147"/>
      <c r="G73" s="147"/>
      <c r="H73" s="148"/>
      <c r="I73" s="142"/>
      <c r="J73" s="142"/>
      <c r="K73" s="112"/>
      <c r="L73" s="112"/>
      <c r="M73" s="112"/>
      <c r="N73" s="112"/>
    </row>
    <row r="74" spans="2:14" ht="18" customHeight="1" x14ac:dyDescent="0.3">
      <c r="B74" s="79"/>
      <c r="C74" s="22"/>
      <c r="D74" s="76"/>
      <c r="E74" s="18"/>
      <c r="F74" s="18"/>
      <c r="G74" s="18"/>
      <c r="H74" s="19"/>
      <c r="I74" s="20"/>
    </row>
    <row r="75" spans="2:14" ht="43.5" customHeight="1" thickBot="1" x14ac:dyDescent="0.3">
      <c r="B75" s="188" t="s">
        <v>35</v>
      </c>
      <c r="C75" s="188"/>
      <c r="D75" s="188"/>
      <c r="E75" s="188"/>
      <c r="F75" s="188"/>
      <c r="G75" s="188"/>
      <c r="H75" s="188"/>
      <c r="I75" s="188"/>
      <c r="J75" s="188"/>
      <c r="K75" s="189"/>
      <c r="L75" s="99"/>
      <c r="M75" s="99"/>
      <c r="N75" s="99"/>
    </row>
    <row r="76" spans="2:14" ht="30" customHeight="1" x14ac:dyDescent="0.25">
      <c r="B76" s="182" t="s">
        <v>1</v>
      </c>
      <c r="C76" s="184" t="s">
        <v>2</v>
      </c>
      <c r="D76" s="184" t="s">
        <v>76</v>
      </c>
      <c r="E76" s="186" t="s">
        <v>4</v>
      </c>
      <c r="F76" s="186" t="s">
        <v>55</v>
      </c>
      <c r="G76" s="186" t="s">
        <v>6</v>
      </c>
      <c r="H76" s="186" t="s">
        <v>36</v>
      </c>
      <c r="I76" s="186" t="s">
        <v>37</v>
      </c>
      <c r="J76" s="186" t="s">
        <v>38</v>
      </c>
      <c r="K76" s="197"/>
      <c r="L76" s="101"/>
      <c r="M76" s="101"/>
      <c r="N76" s="101"/>
    </row>
    <row r="77" spans="2:14" ht="18" customHeight="1" x14ac:dyDescent="0.25">
      <c r="B77" s="182"/>
      <c r="C77" s="184"/>
      <c r="D77" s="185"/>
      <c r="E77" s="184"/>
      <c r="F77" s="184"/>
      <c r="G77" s="184"/>
      <c r="H77" s="184"/>
      <c r="I77" s="184"/>
      <c r="J77" s="184"/>
      <c r="K77" s="198"/>
      <c r="L77" s="101"/>
      <c r="M77" s="101"/>
      <c r="N77" s="101"/>
    </row>
    <row r="78" spans="2:14" ht="21" customHeight="1" x14ac:dyDescent="0.25">
      <c r="B78" s="128" t="str">
        <f t="shared" ref="B78:G78" si="10">B67</f>
        <v>OOCL CHICAGO</v>
      </c>
      <c r="C78" s="129" t="str">
        <f t="shared" si="10"/>
        <v>123N</v>
      </c>
      <c r="D78" s="130">
        <f t="shared" si="10"/>
        <v>46309</v>
      </c>
      <c r="E78" s="130">
        <f t="shared" si="10"/>
        <v>46309</v>
      </c>
      <c r="F78" s="130">
        <f t="shared" si="10"/>
        <v>46319</v>
      </c>
      <c r="G78" s="130">
        <f t="shared" si="10"/>
        <v>46332</v>
      </c>
      <c r="H78" s="130">
        <f t="shared" ref="H78" si="11">F78+26</f>
        <v>46345</v>
      </c>
      <c r="I78" s="130">
        <f t="shared" ref="I78" si="12">F78+27</f>
        <v>46346</v>
      </c>
      <c r="J78" s="130">
        <f t="shared" ref="J78" si="13">F78+28</f>
        <v>46347</v>
      </c>
      <c r="K78" s="174"/>
      <c r="L78" s="114"/>
    </row>
    <row r="79" spans="2:14" ht="21" customHeight="1" x14ac:dyDescent="0.25">
      <c r="B79" s="128" t="str">
        <f t="shared" ref="B79:C82" si="14">B57</f>
        <v>JOGELA</v>
      </c>
      <c r="C79" s="129" t="str">
        <f t="shared" si="14"/>
        <v>217N</v>
      </c>
      <c r="D79" s="130">
        <f>E79</f>
        <v>46315</v>
      </c>
      <c r="E79" s="130">
        <f t="shared" ref="E79:G82" si="15">E57</f>
        <v>46315</v>
      </c>
      <c r="F79" s="130">
        <f t="shared" si="15"/>
        <v>46323</v>
      </c>
      <c r="G79" s="130">
        <f t="shared" si="15"/>
        <v>46334</v>
      </c>
      <c r="H79" s="130">
        <f>F79+26</f>
        <v>46349</v>
      </c>
      <c r="I79" s="130">
        <f>F79+27</f>
        <v>46350</v>
      </c>
      <c r="J79" s="130">
        <f>F79+28</f>
        <v>46351</v>
      </c>
      <c r="K79" s="174"/>
      <c r="L79" s="108"/>
    </row>
    <row r="80" spans="2:14" ht="21" customHeight="1" x14ac:dyDescent="0.25">
      <c r="B80" s="128" t="str">
        <f t="shared" si="14"/>
        <v>COSCO GENOA</v>
      </c>
      <c r="C80" s="129" t="str">
        <f t="shared" si="14"/>
        <v>105N</v>
      </c>
      <c r="D80" s="130">
        <f>E80</f>
        <v>46322</v>
      </c>
      <c r="E80" s="130">
        <f t="shared" si="15"/>
        <v>46322</v>
      </c>
      <c r="F80" s="130">
        <f t="shared" si="15"/>
        <v>46330</v>
      </c>
      <c r="G80" s="130">
        <f t="shared" si="15"/>
        <v>46341</v>
      </c>
      <c r="H80" s="130">
        <f>F80+26</f>
        <v>46356</v>
      </c>
      <c r="I80" s="130">
        <f>F80+27</f>
        <v>46357</v>
      </c>
      <c r="J80" s="130">
        <f>F80+28</f>
        <v>46358</v>
      </c>
      <c r="K80" s="174"/>
      <c r="L80" s="114"/>
    </row>
    <row r="81" spans="2:14" ht="21" customHeight="1" x14ac:dyDescent="0.25">
      <c r="B81" s="128" t="str">
        <f t="shared" si="14"/>
        <v>OOCL PANAMA</v>
      </c>
      <c r="C81" s="129" t="str">
        <f t="shared" si="14"/>
        <v>337N</v>
      </c>
      <c r="D81" s="130">
        <f>E81</f>
        <v>46329</v>
      </c>
      <c r="E81" s="130">
        <f t="shared" si="15"/>
        <v>46329</v>
      </c>
      <c r="F81" s="130">
        <f t="shared" si="15"/>
        <v>46336</v>
      </c>
      <c r="G81" s="130">
        <f t="shared" si="15"/>
        <v>46348</v>
      </c>
      <c r="H81" s="130">
        <f>F81+26</f>
        <v>46362</v>
      </c>
      <c r="I81" s="130">
        <f>F81+27</f>
        <v>46363</v>
      </c>
      <c r="J81" s="130">
        <f>F81+28</f>
        <v>46364</v>
      </c>
      <c r="K81" s="174"/>
      <c r="L81" s="108"/>
    </row>
    <row r="82" spans="2:14" ht="21" customHeight="1" x14ac:dyDescent="0.25">
      <c r="B82" s="128" t="str">
        <f t="shared" si="14"/>
        <v>KOTA LAWA</v>
      </c>
      <c r="C82" s="129" t="str">
        <f t="shared" si="14"/>
        <v>112N</v>
      </c>
      <c r="D82" s="130">
        <f>E82</f>
        <v>46336</v>
      </c>
      <c r="E82" s="130">
        <f t="shared" si="15"/>
        <v>46336</v>
      </c>
      <c r="F82" s="130">
        <f t="shared" si="15"/>
        <v>46344</v>
      </c>
      <c r="G82" s="130">
        <f t="shared" si="15"/>
        <v>46355</v>
      </c>
      <c r="H82" s="130">
        <f>F82+26</f>
        <v>46370</v>
      </c>
      <c r="I82" s="130">
        <f>F82+27</f>
        <v>46371</v>
      </c>
      <c r="J82" s="130">
        <f>F82+28</f>
        <v>46372</v>
      </c>
      <c r="K82" s="174"/>
      <c r="L82" s="114"/>
    </row>
    <row r="83" spans="2:14" ht="21" customHeight="1" x14ac:dyDescent="0.25">
      <c r="B83" s="128" t="str">
        <f t="shared" ref="B83:G83" si="16">B72</f>
        <v>OOCL CHICAGO</v>
      </c>
      <c r="C83" s="129" t="str">
        <f t="shared" si="16"/>
        <v>124N</v>
      </c>
      <c r="D83" s="130">
        <f t="shared" si="16"/>
        <v>46343</v>
      </c>
      <c r="E83" s="130">
        <f t="shared" si="16"/>
        <v>46343</v>
      </c>
      <c r="F83" s="130">
        <f t="shared" si="16"/>
        <v>46351</v>
      </c>
      <c r="G83" s="130">
        <f t="shared" si="16"/>
        <v>46362</v>
      </c>
      <c r="H83" s="130">
        <f>F83+26</f>
        <v>46377</v>
      </c>
      <c r="I83" s="130">
        <f>F83+27</f>
        <v>46378</v>
      </c>
      <c r="J83" s="130">
        <f>F83+28</f>
        <v>46379</v>
      </c>
      <c r="K83" s="174"/>
      <c r="L83" s="114"/>
    </row>
    <row r="84" spans="2:14" ht="18.95" customHeight="1" x14ac:dyDescent="0.25">
      <c r="B84" s="141" t="s">
        <v>85</v>
      </c>
      <c r="C84" s="142"/>
      <c r="D84" s="147"/>
      <c r="E84" s="147"/>
      <c r="F84" s="147"/>
      <c r="G84" s="147"/>
      <c r="H84" s="147"/>
      <c r="I84" s="147"/>
      <c r="J84" s="147"/>
      <c r="K84" s="112"/>
      <c r="L84" s="112"/>
      <c r="M84" s="112"/>
      <c r="N84" s="112"/>
    </row>
    <row r="85" spans="2:14" ht="18" customHeight="1" x14ac:dyDescent="0.3">
      <c r="B85" s="79"/>
      <c r="C85" s="81"/>
      <c r="D85" s="72"/>
      <c r="E85" s="72"/>
      <c r="F85" s="72"/>
      <c r="G85" s="72"/>
      <c r="H85" s="72"/>
      <c r="I85" s="72"/>
      <c r="J85" s="72"/>
    </row>
    <row r="86" spans="2:14" ht="43.5" customHeight="1" thickBot="1" x14ac:dyDescent="0.3">
      <c r="B86" s="188" t="s">
        <v>22</v>
      </c>
      <c r="C86" s="188"/>
      <c r="D86" s="188"/>
      <c r="E86" s="188"/>
      <c r="F86" s="188"/>
      <c r="G86" s="188"/>
      <c r="H86" s="188"/>
      <c r="I86" s="188"/>
      <c r="J86" s="189"/>
      <c r="K86" s="189"/>
      <c r="L86" s="99"/>
      <c r="M86" s="99"/>
      <c r="N86" s="99"/>
    </row>
    <row r="87" spans="2:14" ht="30" customHeight="1" x14ac:dyDescent="0.25">
      <c r="B87" s="182" t="s">
        <v>1</v>
      </c>
      <c r="C87" s="184" t="s">
        <v>2</v>
      </c>
      <c r="D87" s="184" t="s">
        <v>76</v>
      </c>
      <c r="E87" s="186" t="s">
        <v>4</v>
      </c>
      <c r="F87" s="186" t="s">
        <v>55</v>
      </c>
      <c r="G87" s="186" t="s">
        <v>6</v>
      </c>
      <c r="H87" s="186" t="s">
        <v>23</v>
      </c>
      <c r="I87" s="186" t="s">
        <v>24</v>
      </c>
      <c r="J87" s="197"/>
      <c r="K87" s="197"/>
      <c r="L87" s="101"/>
      <c r="M87" s="101"/>
      <c r="N87" s="101"/>
    </row>
    <row r="88" spans="2:14" ht="18" customHeight="1" x14ac:dyDescent="0.25">
      <c r="B88" s="182"/>
      <c r="C88" s="184"/>
      <c r="D88" s="185"/>
      <c r="E88" s="184"/>
      <c r="F88" s="184"/>
      <c r="G88" s="184"/>
      <c r="H88" s="184"/>
      <c r="I88" s="184"/>
      <c r="J88" s="198"/>
      <c r="K88" s="198"/>
      <c r="L88" s="101"/>
      <c r="M88" s="101"/>
      <c r="N88" s="101"/>
    </row>
    <row r="89" spans="2:14" ht="21" customHeight="1" x14ac:dyDescent="0.25">
      <c r="B89" s="128" t="str">
        <f>B78</f>
        <v>OOCL CHICAGO</v>
      </c>
      <c r="C89" s="129" t="str">
        <f>C78</f>
        <v>123N</v>
      </c>
      <c r="D89" s="130">
        <f>D78</f>
        <v>46309</v>
      </c>
      <c r="E89" s="130">
        <f>E78</f>
        <v>46309</v>
      </c>
      <c r="F89" s="130">
        <f>F78</f>
        <v>46319</v>
      </c>
      <c r="G89" s="130">
        <f t="shared" ref="G89" si="17">G78</f>
        <v>46332</v>
      </c>
      <c r="H89" s="130">
        <f t="shared" ref="H89" si="18">F89+26</f>
        <v>46345</v>
      </c>
      <c r="I89" s="130">
        <f t="shared" ref="I89" si="19">F89+26</f>
        <v>46345</v>
      </c>
      <c r="J89" s="174"/>
      <c r="K89" s="174"/>
      <c r="L89" s="108"/>
    </row>
    <row r="90" spans="2:14" ht="21" customHeight="1" x14ac:dyDescent="0.25">
      <c r="B90" s="128" t="str">
        <f t="shared" ref="B90:C93" si="20">B57</f>
        <v>JOGELA</v>
      </c>
      <c r="C90" s="129" t="str">
        <f t="shared" si="20"/>
        <v>217N</v>
      </c>
      <c r="D90" s="130">
        <f>E90</f>
        <v>46315</v>
      </c>
      <c r="E90" s="130">
        <f t="shared" ref="E90:F93" si="21">E57</f>
        <v>46315</v>
      </c>
      <c r="F90" s="130">
        <f t="shared" si="21"/>
        <v>46323</v>
      </c>
      <c r="G90" s="130">
        <f>G79</f>
        <v>46334</v>
      </c>
      <c r="H90" s="130">
        <f>F90+26</f>
        <v>46349</v>
      </c>
      <c r="I90" s="130">
        <f>F90+26</f>
        <v>46349</v>
      </c>
      <c r="J90" s="174"/>
      <c r="K90" s="174"/>
      <c r="L90" s="114"/>
    </row>
    <row r="91" spans="2:14" ht="21" customHeight="1" x14ac:dyDescent="0.25">
      <c r="B91" s="128" t="str">
        <f t="shared" si="20"/>
        <v>COSCO GENOA</v>
      </c>
      <c r="C91" s="129" t="str">
        <f t="shared" si="20"/>
        <v>105N</v>
      </c>
      <c r="D91" s="130">
        <f>E91</f>
        <v>46322</v>
      </c>
      <c r="E91" s="130">
        <f t="shared" si="21"/>
        <v>46322</v>
      </c>
      <c r="F91" s="130">
        <f t="shared" si="21"/>
        <v>46330</v>
      </c>
      <c r="G91" s="130">
        <f>G80</f>
        <v>46341</v>
      </c>
      <c r="H91" s="130">
        <f>F91+26</f>
        <v>46356</v>
      </c>
      <c r="I91" s="130">
        <f>F91+26</f>
        <v>46356</v>
      </c>
      <c r="J91" s="174"/>
      <c r="K91" s="174"/>
      <c r="L91" s="108"/>
    </row>
    <row r="92" spans="2:14" ht="21" customHeight="1" x14ac:dyDescent="0.25">
      <c r="B92" s="128" t="str">
        <f t="shared" si="20"/>
        <v>OOCL PANAMA</v>
      </c>
      <c r="C92" s="129" t="str">
        <f t="shared" si="20"/>
        <v>337N</v>
      </c>
      <c r="D92" s="130">
        <f>E92</f>
        <v>46329</v>
      </c>
      <c r="E92" s="130">
        <f t="shared" si="21"/>
        <v>46329</v>
      </c>
      <c r="F92" s="130">
        <f t="shared" si="21"/>
        <v>46336</v>
      </c>
      <c r="G92" s="130">
        <f>G81</f>
        <v>46348</v>
      </c>
      <c r="H92" s="130">
        <f>F92+26</f>
        <v>46362</v>
      </c>
      <c r="I92" s="130">
        <f>F92+26</f>
        <v>46362</v>
      </c>
      <c r="J92" s="174"/>
      <c r="K92" s="174"/>
      <c r="L92" s="114"/>
    </row>
    <row r="93" spans="2:14" ht="21" customHeight="1" x14ac:dyDescent="0.25">
      <c r="B93" s="128" t="str">
        <f t="shared" si="20"/>
        <v>KOTA LAWA</v>
      </c>
      <c r="C93" s="129" t="str">
        <f t="shared" si="20"/>
        <v>112N</v>
      </c>
      <c r="D93" s="130">
        <f>E93</f>
        <v>46336</v>
      </c>
      <c r="E93" s="130">
        <f t="shared" si="21"/>
        <v>46336</v>
      </c>
      <c r="F93" s="130">
        <f t="shared" si="21"/>
        <v>46344</v>
      </c>
      <c r="G93" s="130">
        <f>G82</f>
        <v>46355</v>
      </c>
      <c r="H93" s="130">
        <f>F93+26</f>
        <v>46370</v>
      </c>
      <c r="I93" s="130">
        <f>F93+26</f>
        <v>46370</v>
      </c>
      <c r="J93" s="174"/>
      <c r="K93" s="174"/>
      <c r="L93" s="108"/>
    </row>
    <row r="94" spans="2:14" ht="21" customHeight="1" x14ac:dyDescent="0.25">
      <c r="B94" s="128" t="str">
        <f>B83</f>
        <v>OOCL CHICAGO</v>
      </c>
      <c r="C94" s="129" t="str">
        <f>C83</f>
        <v>124N</v>
      </c>
      <c r="D94" s="130">
        <f>D83</f>
        <v>46343</v>
      </c>
      <c r="E94" s="130">
        <f>E83</f>
        <v>46343</v>
      </c>
      <c r="F94" s="130">
        <f>F83</f>
        <v>46351</v>
      </c>
      <c r="G94" s="130">
        <f>G83</f>
        <v>46362</v>
      </c>
      <c r="H94" s="130">
        <f>F94+26</f>
        <v>46377</v>
      </c>
      <c r="I94" s="130">
        <f>F94+26</f>
        <v>46377</v>
      </c>
      <c r="J94" s="174"/>
      <c r="K94" s="174"/>
      <c r="L94" s="108"/>
    </row>
    <row r="95" spans="2:14" ht="18.95" customHeight="1" x14ac:dyDescent="0.25">
      <c r="B95" s="141" t="s">
        <v>85</v>
      </c>
      <c r="C95" s="146"/>
      <c r="D95" s="146"/>
      <c r="E95" s="147"/>
      <c r="F95" s="147"/>
      <c r="G95" s="147"/>
      <c r="H95" s="148"/>
      <c r="I95" s="142"/>
      <c r="J95" s="112"/>
      <c r="K95" s="112"/>
      <c r="L95" s="112"/>
      <c r="M95" s="112"/>
      <c r="N95" s="112"/>
    </row>
    <row r="96" spans="2:14" ht="18" customHeight="1" x14ac:dyDescent="0.3">
      <c r="B96" s="80"/>
      <c r="C96" s="22"/>
      <c r="D96" s="76"/>
      <c r="E96" s="18"/>
      <c r="F96" s="18"/>
      <c r="G96" s="18"/>
      <c r="H96" s="19"/>
      <c r="I96" s="20"/>
    </row>
    <row r="97" spans="2:14" ht="43.5" customHeight="1" thickBot="1" x14ac:dyDescent="0.3">
      <c r="B97" s="188" t="s">
        <v>39</v>
      </c>
      <c r="C97" s="188"/>
      <c r="D97" s="188"/>
      <c r="E97" s="188"/>
      <c r="F97" s="188"/>
      <c r="G97" s="188"/>
      <c r="H97" s="188"/>
      <c r="I97" s="188"/>
      <c r="J97" s="188"/>
      <c r="K97" s="189"/>
      <c r="L97" s="99"/>
      <c r="M97" s="99"/>
      <c r="N97" s="99"/>
    </row>
    <row r="98" spans="2:14" ht="30" customHeight="1" x14ac:dyDescent="0.25">
      <c r="B98" s="182" t="s">
        <v>1</v>
      </c>
      <c r="C98" s="184" t="s">
        <v>2</v>
      </c>
      <c r="D98" s="184" t="s">
        <v>76</v>
      </c>
      <c r="E98" s="186" t="s">
        <v>4</v>
      </c>
      <c r="F98" s="186" t="s">
        <v>55</v>
      </c>
      <c r="G98" s="186" t="s">
        <v>6</v>
      </c>
      <c r="H98" s="186" t="s">
        <v>40</v>
      </c>
      <c r="I98" s="186" t="s">
        <v>41</v>
      </c>
      <c r="J98" s="186" t="s">
        <v>42</v>
      </c>
      <c r="K98" s="197"/>
      <c r="L98" s="101"/>
      <c r="M98" s="101"/>
      <c r="N98" s="101"/>
    </row>
    <row r="99" spans="2:14" ht="18" customHeight="1" x14ac:dyDescent="0.25">
      <c r="B99" s="182"/>
      <c r="C99" s="184"/>
      <c r="D99" s="185"/>
      <c r="E99" s="184"/>
      <c r="F99" s="184"/>
      <c r="G99" s="184"/>
      <c r="H99" s="184"/>
      <c r="I99" s="184"/>
      <c r="J99" s="184"/>
      <c r="K99" s="198"/>
      <c r="L99" s="101"/>
      <c r="M99" s="101"/>
      <c r="N99" s="101"/>
    </row>
    <row r="100" spans="2:14" ht="21" customHeight="1" x14ac:dyDescent="0.25">
      <c r="B100" s="128" t="str">
        <f>B89</f>
        <v>OOCL CHICAGO</v>
      </c>
      <c r="C100" s="129" t="str">
        <f>C89</f>
        <v>123N</v>
      </c>
      <c r="D100" s="130">
        <f>D90</f>
        <v>46315</v>
      </c>
      <c r="E100" s="130">
        <f>E89</f>
        <v>46309</v>
      </c>
      <c r="F100" s="130">
        <f>F89</f>
        <v>46319</v>
      </c>
      <c r="G100" s="130">
        <f>G89</f>
        <v>46332</v>
      </c>
      <c r="H100" s="130">
        <f t="shared" ref="H100" si="22">F100+25</f>
        <v>46344</v>
      </c>
      <c r="I100" s="130">
        <f t="shared" ref="I100" si="23">F100+26</f>
        <v>46345</v>
      </c>
      <c r="J100" s="130">
        <f t="shared" ref="J100" si="24">F100+26</f>
        <v>46345</v>
      </c>
      <c r="K100" s="174"/>
      <c r="L100" s="114"/>
    </row>
    <row r="101" spans="2:14" ht="21" customHeight="1" x14ac:dyDescent="0.25">
      <c r="B101" s="128" t="str">
        <f t="shared" ref="B101:C104" si="25">B57</f>
        <v>JOGELA</v>
      </c>
      <c r="C101" s="129" t="str">
        <f t="shared" si="25"/>
        <v>217N</v>
      </c>
      <c r="D101" s="130">
        <f>E101</f>
        <v>46315</v>
      </c>
      <c r="E101" s="130">
        <f t="shared" ref="E101:G104" si="26">E57</f>
        <v>46315</v>
      </c>
      <c r="F101" s="130">
        <f t="shared" si="26"/>
        <v>46323</v>
      </c>
      <c r="G101" s="130">
        <f t="shared" si="26"/>
        <v>46334</v>
      </c>
      <c r="H101" s="130">
        <f>F101+25</f>
        <v>46348</v>
      </c>
      <c r="I101" s="130">
        <f>F101+26</f>
        <v>46349</v>
      </c>
      <c r="J101" s="130">
        <f>F101+26</f>
        <v>46349</v>
      </c>
      <c r="K101" s="174"/>
      <c r="L101" s="108"/>
    </row>
    <row r="102" spans="2:14" ht="21" customHeight="1" x14ac:dyDescent="0.25">
      <c r="B102" s="128" t="str">
        <f t="shared" si="25"/>
        <v>COSCO GENOA</v>
      </c>
      <c r="C102" s="129" t="str">
        <f t="shared" si="25"/>
        <v>105N</v>
      </c>
      <c r="D102" s="130">
        <f>E102</f>
        <v>46322</v>
      </c>
      <c r="E102" s="130">
        <f t="shared" si="26"/>
        <v>46322</v>
      </c>
      <c r="F102" s="130">
        <f t="shared" si="26"/>
        <v>46330</v>
      </c>
      <c r="G102" s="130">
        <f t="shared" si="26"/>
        <v>46341</v>
      </c>
      <c r="H102" s="130">
        <f>F102+25</f>
        <v>46355</v>
      </c>
      <c r="I102" s="130">
        <f>F102+26</f>
        <v>46356</v>
      </c>
      <c r="J102" s="130">
        <f>F102+26</f>
        <v>46356</v>
      </c>
      <c r="K102" s="174"/>
      <c r="L102" s="114"/>
    </row>
    <row r="103" spans="2:14" ht="21" customHeight="1" x14ac:dyDescent="0.25">
      <c r="B103" s="128" t="str">
        <f t="shared" si="25"/>
        <v>OOCL PANAMA</v>
      </c>
      <c r="C103" s="129" t="str">
        <f t="shared" si="25"/>
        <v>337N</v>
      </c>
      <c r="D103" s="130">
        <f>E103</f>
        <v>46329</v>
      </c>
      <c r="E103" s="130">
        <f t="shared" si="26"/>
        <v>46329</v>
      </c>
      <c r="F103" s="130">
        <f t="shared" si="26"/>
        <v>46336</v>
      </c>
      <c r="G103" s="130">
        <f t="shared" si="26"/>
        <v>46348</v>
      </c>
      <c r="H103" s="130">
        <f>F103+25</f>
        <v>46361</v>
      </c>
      <c r="I103" s="130">
        <f>F103+26</f>
        <v>46362</v>
      </c>
      <c r="J103" s="130">
        <f>F103+26</f>
        <v>46362</v>
      </c>
      <c r="K103" s="174"/>
      <c r="L103" s="108"/>
    </row>
    <row r="104" spans="2:14" ht="21" customHeight="1" x14ac:dyDescent="0.25">
      <c r="B104" s="128" t="str">
        <f t="shared" si="25"/>
        <v>KOTA LAWA</v>
      </c>
      <c r="C104" s="129" t="str">
        <f t="shared" si="25"/>
        <v>112N</v>
      </c>
      <c r="D104" s="130">
        <f>E104</f>
        <v>46336</v>
      </c>
      <c r="E104" s="130">
        <f t="shared" si="26"/>
        <v>46336</v>
      </c>
      <c r="F104" s="130">
        <f t="shared" si="26"/>
        <v>46344</v>
      </c>
      <c r="G104" s="130">
        <f t="shared" si="26"/>
        <v>46355</v>
      </c>
      <c r="H104" s="130">
        <f>F104+25</f>
        <v>46369</v>
      </c>
      <c r="I104" s="130">
        <f>F104+26</f>
        <v>46370</v>
      </c>
      <c r="J104" s="130">
        <f>F104+26</f>
        <v>46370</v>
      </c>
      <c r="K104" s="174"/>
      <c r="L104" s="114"/>
    </row>
    <row r="105" spans="2:14" ht="21" customHeight="1" x14ac:dyDescent="0.25">
      <c r="B105" s="128" t="str">
        <f t="shared" ref="B105:G105" si="27">B94</f>
        <v>OOCL CHICAGO</v>
      </c>
      <c r="C105" s="129" t="str">
        <f t="shared" si="27"/>
        <v>124N</v>
      </c>
      <c r="D105" s="130">
        <f t="shared" si="27"/>
        <v>46343</v>
      </c>
      <c r="E105" s="130">
        <f t="shared" si="27"/>
        <v>46343</v>
      </c>
      <c r="F105" s="130">
        <f t="shared" si="27"/>
        <v>46351</v>
      </c>
      <c r="G105" s="130">
        <f t="shared" si="27"/>
        <v>46362</v>
      </c>
      <c r="H105" s="130">
        <f>F105+25</f>
        <v>46376</v>
      </c>
      <c r="I105" s="130">
        <f>F105+26</f>
        <v>46377</v>
      </c>
      <c r="J105" s="130">
        <f>F105+26</f>
        <v>46377</v>
      </c>
      <c r="K105" s="174"/>
      <c r="L105" s="114"/>
    </row>
    <row r="106" spans="2:14" ht="18.95" customHeight="1" x14ac:dyDescent="0.25">
      <c r="B106" s="141" t="s">
        <v>85</v>
      </c>
      <c r="C106" s="146"/>
      <c r="D106" s="146"/>
      <c r="E106" s="147"/>
      <c r="F106" s="147"/>
      <c r="G106" s="147"/>
      <c r="H106" s="148"/>
      <c r="I106" s="142"/>
      <c r="J106" s="142"/>
      <c r="K106" s="112"/>
      <c r="L106" s="112"/>
      <c r="M106" s="112"/>
      <c r="N106" s="112"/>
    </row>
    <row r="107" spans="2:14" ht="18" hidden="1" customHeight="1" x14ac:dyDescent="0.3">
      <c r="B107" s="80"/>
      <c r="C107" s="22"/>
      <c r="D107" s="76"/>
      <c r="E107" s="18"/>
      <c r="F107" s="18"/>
      <c r="G107" s="18"/>
      <c r="H107" s="19"/>
      <c r="I107" s="20"/>
    </row>
    <row r="108" spans="2:14" ht="18" hidden="1" customHeight="1" x14ac:dyDescent="0.3">
      <c r="B108" s="80"/>
      <c r="C108" s="22"/>
      <c r="D108" s="76"/>
      <c r="E108" s="18"/>
      <c r="F108" s="18"/>
      <c r="G108" s="18"/>
      <c r="H108" s="19"/>
      <c r="I108" s="20"/>
    </row>
    <row r="109" spans="2:14" ht="18" hidden="1" customHeight="1" x14ac:dyDescent="0.3">
      <c r="B109" s="80"/>
      <c r="C109" s="22"/>
      <c r="D109" s="76"/>
      <c r="E109" s="18"/>
      <c r="F109" s="18"/>
      <c r="G109" s="18"/>
      <c r="H109" s="19"/>
      <c r="I109" s="20"/>
    </row>
    <row r="110" spans="2:14" ht="18" customHeight="1" x14ac:dyDescent="0.3">
      <c r="B110" s="80"/>
      <c r="C110" s="22"/>
      <c r="D110" s="76"/>
      <c r="E110" s="18"/>
      <c r="F110" s="18"/>
      <c r="G110" s="18"/>
      <c r="H110" s="19"/>
      <c r="I110" s="20"/>
    </row>
    <row r="111" spans="2:14" ht="43.5" customHeight="1" thickBot="1" x14ac:dyDescent="0.3">
      <c r="B111" s="188" t="s">
        <v>95</v>
      </c>
      <c r="C111" s="188"/>
      <c r="D111" s="188"/>
      <c r="E111" s="188"/>
      <c r="F111" s="188"/>
      <c r="G111" s="188"/>
      <c r="H111" s="188"/>
      <c r="I111" s="188"/>
      <c r="J111" s="188"/>
      <c r="K111" s="188"/>
      <c r="L111" s="99"/>
      <c r="M111" s="99"/>
      <c r="N111" s="99"/>
    </row>
    <row r="112" spans="2:14" ht="30" customHeight="1" x14ac:dyDescent="0.25">
      <c r="B112" s="182" t="s">
        <v>1</v>
      </c>
      <c r="C112" s="184" t="s">
        <v>2</v>
      </c>
      <c r="D112" s="184" t="s">
        <v>76</v>
      </c>
      <c r="E112" s="186" t="s">
        <v>4</v>
      </c>
      <c r="F112" s="186" t="s">
        <v>55</v>
      </c>
      <c r="G112" s="186" t="s">
        <v>6</v>
      </c>
      <c r="H112" s="186" t="s">
        <v>45</v>
      </c>
      <c r="I112" s="186" t="s">
        <v>96</v>
      </c>
      <c r="J112" s="186" t="s">
        <v>44</v>
      </c>
      <c r="K112" s="186" t="s">
        <v>97</v>
      </c>
      <c r="L112" s="101"/>
      <c r="M112" s="101"/>
      <c r="N112" s="101"/>
    </row>
    <row r="113" spans="2:14" ht="18" customHeight="1" x14ac:dyDescent="0.25">
      <c r="B113" s="182"/>
      <c r="C113" s="184"/>
      <c r="D113" s="185"/>
      <c r="E113" s="184"/>
      <c r="F113" s="184"/>
      <c r="G113" s="184"/>
      <c r="H113" s="184"/>
      <c r="I113" s="184"/>
      <c r="J113" s="184"/>
      <c r="K113" s="184"/>
      <c r="L113" s="101"/>
      <c r="M113" s="101"/>
      <c r="N113" s="101"/>
    </row>
    <row r="114" spans="2:14" ht="21" customHeight="1" x14ac:dyDescent="0.25">
      <c r="B114" s="128" t="str">
        <f>B103</f>
        <v>OOCL PANAMA</v>
      </c>
      <c r="C114" s="129" t="str">
        <f>C103</f>
        <v>337N</v>
      </c>
      <c r="D114" s="130">
        <f>D104</f>
        <v>46336</v>
      </c>
      <c r="E114" s="130">
        <f>E103</f>
        <v>46329</v>
      </c>
      <c r="F114" s="130">
        <f>F103</f>
        <v>46336</v>
      </c>
      <c r="G114" s="130">
        <f>G103</f>
        <v>46348</v>
      </c>
      <c r="H114" s="130">
        <f t="shared" ref="H114" si="28">F114+28</f>
        <v>46364</v>
      </c>
      <c r="I114" s="130">
        <f t="shared" ref="I114" si="29">(F114)+28</f>
        <v>46364</v>
      </c>
      <c r="J114" s="130">
        <f t="shared" ref="J114" si="30">(F114)+38</f>
        <v>46374</v>
      </c>
      <c r="K114" s="130">
        <f t="shared" ref="K114" si="31">F114+52</f>
        <v>46388</v>
      </c>
      <c r="L114" s="108"/>
    </row>
    <row r="115" spans="2:14" ht="21" customHeight="1" x14ac:dyDescent="0.25">
      <c r="B115" s="128" t="str">
        <f t="shared" ref="B115:G118" si="32">B57</f>
        <v>JOGELA</v>
      </c>
      <c r="C115" s="129" t="str">
        <f t="shared" si="32"/>
        <v>217N</v>
      </c>
      <c r="D115" s="130">
        <f t="shared" si="32"/>
        <v>46315</v>
      </c>
      <c r="E115" s="130">
        <f t="shared" si="32"/>
        <v>46315</v>
      </c>
      <c r="F115" s="130">
        <f t="shared" si="32"/>
        <v>46323</v>
      </c>
      <c r="G115" s="130">
        <f t="shared" si="32"/>
        <v>46334</v>
      </c>
      <c r="H115" s="130">
        <f>F115+28</f>
        <v>46351</v>
      </c>
      <c r="I115" s="130">
        <f>(F115)+28</f>
        <v>46351</v>
      </c>
      <c r="J115" s="130">
        <f>(F115)+38</f>
        <v>46361</v>
      </c>
      <c r="K115" s="130">
        <f>F115+52</f>
        <v>46375</v>
      </c>
      <c r="L115" s="114"/>
    </row>
    <row r="116" spans="2:14" ht="21" customHeight="1" x14ac:dyDescent="0.25">
      <c r="B116" s="128" t="str">
        <f t="shared" si="32"/>
        <v>COSCO GENOA</v>
      </c>
      <c r="C116" s="129" t="str">
        <f t="shared" si="32"/>
        <v>105N</v>
      </c>
      <c r="D116" s="130">
        <f t="shared" si="32"/>
        <v>46322</v>
      </c>
      <c r="E116" s="130">
        <f t="shared" si="32"/>
        <v>46322</v>
      </c>
      <c r="F116" s="130">
        <f t="shared" si="32"/>
        <v>46330</v>
      </c>
      <c r="G116" s="130">
        <f t="shared" si="32"/>
        <v>46341</v>
      </c>
      <c r="H116" s="130">
        <f>F116+28</f>
        <v>46358</v>
      </c>
      <c r="I116" s="130">
        <f>(F116)+28</f>
        <v>46358</v>
      </c>
      <c r="J116" s="130">
        <f>(F116)+38</f>
        <v>46368</v>
      </c>
      <c r="K116" s="130">
        <f>F116+52</f>
        <v>46382</v>
      </c>
      <c r="L116" s="108"/>
    </row>
    <row r="117" spans="2:14" ht="21" customHeight="1" x14ac:dyDescent="0.25">
      <c r="B117" s="128" t="str">
        <f t="shared" si="32"/>
        <v>OOCL PANAMA</v>
      </c>
      <c r="C117" s="129" t="str">
        <f t="shared" si="32"/>
        <v>337N</v>
      </c>
      <c r="D117" s="130">
        <f t="shared" si="32"/>
        <v>46329</v>
      </c>
      <c r="E117" s="130">
        <f t="shared" si="32"/>
        <v>46329</v>
      </c>
      <c r="F117" s="130">
        <f t="shared" si="32"/>
        <v>46336</v>
      </c>
      <c r="G117" s="130">
        <f t="shared" si="32"/>
        <v>46348</v>
      </c>
      <c r="H117" s="130">
        <f>F117+28</f>
        <v>46364</v>
      </c>
      <c r="I117" s="130">
        <f>(F117)+28</f>
        <v>46364</v>
      </c>
      <c r="J117" s="130">
        <f>(F117)+38</f>
        <v>46374</v>
      </c>
      <c r="K117" s="130">
        <f>F117+52</f>
        <v>46388</v>
      </c>
      <c r="L117" s="114"/>
    </row>
    <row r="118" spans="2:14" ht="21" customHeight="1" x14ac:dyDescent="0.25">
      <c r="B118" s="128" t="str">
        <f t="shared" si="32"/>
        <v>KOTA LAWA</v>
      </c>
      <c r="C118" s="129" t="str">
        <f t="shared" si="32"/>
        <v>112N</v>
      </c>
      <c r="D118" s="130">
        <f t="shared" si="32"/>
        <v>46336</v>
      </c>
      <c r="E118" s="130">
        <f t="shared" si="32"/>
        <v>46336</v>
      </c>
      <c r="F118" s="130">
        <f t="shared" si="32"/>
        <v>46344</v>
      </c>
      <c r="G118" s="130">
        <f t="shared" si="32"/>
        <v>46355</v>
      </c>
      <c r="H118" s="130">
        <f>F118+28</f>
        <v>46372</v>
      </c>
      <c r="I118" s="130">
        <f>(F118)+28</f>
        <v>46372</v>
      </c>
      <c r="J118" s="130">
        <f>(F118)+38</f>
        <v>46382</v>
      </c>
      <c r="K118" s="130">
        <f>F118+52</f>
        <v>46396</v>
      </c>
      <c r="L118" s="108"/>
    </row>
    <row r="119" spans="2:14" ht="21" customHeight="1" x14ac:dyDescent="0.25">
      <c r="B119" s="128" t="str">
        <f t="shared" ref="B119:G119" si="33">B105</f>
        <v>OOCL CHICAGO</v>
      </c>
      <c r="C119" s="129" t="str">
        <f t="shared" si="33"/>
        <v>124N</v>
      </c>
      <c r="D119" s="130">
        <f t="shared" si="33"/>
        <v>46343</v>
      </c>
      <c r="E119" s="130">
        <f t="shared" si="33"/>
        <v>46343</v>
      </c>
      <c r="F119" s="130">
        <f t="shared" si="33"/>
        <v>46351</v>
      </c>
      <c r="G119" s="130">
        <f t="shared" si="33"/>
        <v>46362</v>
      </c>
      <c r="H119" s="130">
        <f>F119+28</f>
        <v>46379</v>
      </c>
      <c r="I119" s="130">
        <f>(F119)+28</f>
        <v>46379</v>
      </c>
      <c r="J119" s="130">
        <f>(F119)+38</f>
        <v>46389</v>
      </c>
      <c r="K119" s="130">
        <f>F119+52</f>
        <v>46403</v>
      </c>
      <c r="L119" s="108"/>
    </row>
    <row r="120" spans="2:14" ht="18.95" customHeight="1" x14ac:dyDescent="0.25">
      <c r="B120" s="141" t="s">
        <v>85</v>
      </c>
      <c r="C120" s="146"/>
      <c r="D120" s="146"/>
      <c r="E120" s="150"/>
      <c r="F120" s="147"/>
      <c r="G120" s="147"/>
      <c r="H120" s="147"/>
      <c r="I120" s="147"/>
      <c r="J120" s="142"/>
      <c r="K120" s="142"/>
      <c r="L120" s="112"/>
      <c r="M120" s="112"/>
      <c r="N120" s="112"/>
    </row>
    <row r="121" spans="2:14" ht="18" customHeight="1" x14ac:dyDescent="0.3">
      <c r="B121" s="79"/>
      <c r="C121" s="27"/>
      <c r="D121" s="48"/>
      <c r="E121" s="28"/>
      <c r="F121" s="29"/>
      <c r="G121" s="29"/>
      <c r="H121" s="29"/>
      <c r="I121" s="29"/>
    </row>
    <row r="122" spans="2:14" ht="43.5" customHeight="1" thickBot="1" x14ac:dyDescent="0.3">
      <c r="B122" s="188" t="s">
        <v>98</v>
      </c>
      <c r="C122" s="188"/>
      <c r="D122" s="188"/>
      <c r="E122" s="188"/>
      <c r="F122" s="188"/>
      <c r="G122" s="188"/>
      <c r="H122" s="188"/>
      <c r="I122" s="188"/>
      <c r="J122" s="189"/>
      <c r="K122" s="189"/>
      <c r="L122" s="99"/>
      <c r="M122" s="99"/>
      <c r="N122" s="99"/>
    </row>
    <row r="123" spans="2:14" ht="30" customHeight="1" x14ac:dyDescent="0.25">
      <c r="B123" s="184" t="s">
        <v>1</v>
      </c>
      <c r="C123" s="184" t="s">
        <v>2</v>
      </c>
      <c r="D123" s="184" t="s">
        <v>76</v>
      </c>
      <c r="E123" s="186" t="s">
        <v>4</v>
      </c>
      <c r="F123" s="186" t="s">
        <v>55</v>
      </c>
      <c r="G123" s="186" t="s">
        <v>6</v>
      </c>
      <c r="H123" s="186" t="s">
        <v>99</v>
      </c>
      <c r="I123" s="186" t="s">
        <v>100</v>
      </c>
      <c r="J123" s="197"/>
      <c r="K123" s="197"/>
      <c r="L123" s="101"/>
      <c r="M123" s="101"/>
      <c r="N123" s="101"/>
    </row>
    <row r="124" spans="2:14" ht="18" customHeight="1" x14ac:dyDescent="0.25">
      <c r="B124" s="184"/>
      <c r="C124" s="184"/>
      <c r="D124" s="185"/>
      <c r="E124" s="184"/>
      <c r="F124" s="184"/>
      <c r="G124" s="184"/>
      <c r="H124" s="184"/>
      <c r="I124" s="184"/>
      <c r="J124" s="198"/>
      <c r="K124" s="198"/>
      <c r="L124" s="101"/>
      <c r="M124" s="101"/>
      <c r="N124" s="101"/>
    </row>
    <row r="125" spans="2:14" ht="21" customHeight="1" x14ac:dyDescent="0.25">
      <c r="B125" s="128" t="str">
        <f>B114</f>
        <v>OOCL PANAMA</v>
      </c>
      <c r="C125" s="129" t="str">
        <f>C114</f>
        <v>337N</v>
      </c>
      <c r="D125" s="130">
        <f>D115</f>
        <v>46315</v>
      </c>
      <c r="E125" s="130">
        <f>E114</f>
        <v>46329</v>
      </c>
      <c r="F125" s="130">
        <f>F114</f>
        <v>46336</v>
      </c>
      <c r="G125" s="130">
        <f>G114</f>
        <v>46348</v>
      </c>
      <c r="H125" s="130">
        <f t="shared" ref="H125" si="34">F125+26</f>
        <v>46362</v>
      </c>
      <c r="I125" s="130">
        <f t="shared" ref="I125" si="35">F125+26</f>
        <v>46362</v>
      </c>
      <c r="J125" s="174"/>
      <c r="K125" s="174"/>
      <c r="L125" s="114"/>
    </row>
    <row r="126" spans="2:14" ht="21" customHeight="1" x14ac:dyDescent="0.25">
      <c r="B126" s="128" t="str">
        <f t="shared" ref="B126:G129" si="36">B57</f>
        <v>JOGELA</v>
      </c>
      <c r="C126" s="129" t="str">
        <f t="shared" si="36"/>
        <v>217N</v>
      </c>
      <c r="D126" s="130">
        <f t="shared" si="36"/>
        <v>46315</v>
      </c>
      <c r="E126" s="130">
        <f t="shared" si="36"/>
        <v>46315</v>
      </c>
      <c r="F126" s="130">
        <f t="shared" si="36"/>
        <v>46323</v>
      </c>
      <c r="G126" s="130">
        <f t="shared" si="36"/>
        <v>46334</v>
      </c>
      <c r="H126" s="130">
        <f>F126+26</f>
        <v>46349</v>
      </c>
      <c r="I126" s="130">
        <f>F126+26</f>
        <v>46349</v>
      </c>
      <c r="J126" s="174"/>
      <c r="K126" s="174"/>
      <c r="L126" s="108"/>
    </row>
    <row r="127" spans="2:14" ht="21" customHeight="1" x14ac:dyDescent="0.25">
      <c r="B127" s="128" t="str">
        <f t="shared" si="36"/>
        <v>COSCO GENOA</v>
      </c>
      <c r="C127" s="129" t="str">
        <f t="shared" si="36"/>
        <v>105N</v>
      </c>
      <c r="D127" s="130">
        <f t="shared" si="36"/>
        <v>46322</v>
      </c>
      <c r="E127" s="130">
        <f t="shared" si="36"/>
        <v>46322</v>
      </c>
      <c r="F127" s="130">
        <f t="shared" si="36"/>
        <v>46330</v>
      </c>
      <c r="G127" s="130">
        <f t="shared" si="36"/>
        <v>46341</v>
      </c>
      <c r="H127" s="130">
        <f>F127+26</f>
        <v>46356</v>
      </c>
      <c r="I127" s="130">
        <f>F127+26</f>
        <v>46356</v>
      </c>
      <c r="J127" s="174"/>
      <c r="K127" s="174"/>
      <c r="L127" s="114"/>
    </row>
    <row r="128" spans="2:14" ht="21" customHeight="1" x14ac:dyDescent="0.25">
      <c r="B128" s="128" t="str">
        <f t="shared" si="36"/>
        <v>OOCL PANAMA</v>
      </c>
      <c r="C128" s="129" t="str">
        <f t="shared" si="36"/>
        <v>337N</v>
      </c>
      <c r="D128" s="130">
        <f t="shared" si="36"/>
        <v>46329</v>
      </c>
      <c r="E128" s="130">
        <f t="shared" si="36"/>
        <v>46329</v>
      </c>
      <c r="F128" s="130">
        <f t="shared" si="36"/>
        <v>46336</v>
      </c>
      <c r="G128" s="130">
        <f t="shared" si="36"/>
        <v>46348</v>
      </c>
      <c r="H128" s="130">
        <f>F128+26</f>
        <v>46362</v>
      </c>
      <c r="I128" s="130">
        <f>F128+26</f>
        <v>46362</v>
      </c>
      <c r="J128" s="174"/>
      <c r="K128" s="174"/>
      <c r="L128" s="108"/>
    </row>
    <row r="129" spans="2:14" ht="21" customHeight="1" x14ac:dyDescent="0.25">
      <c r="B129" s="128" t="str">
        <f t="shared" si="36"/>
        <v>KOTA LAWA</v>
      </c>
      <c r="C129" s="129" t="str">
        <f t="shared" si="36"/>
        <v>112N</v>
      </c>
      <c r="D129" s="130">
        <f t="shared" si="36"/>
        <v>46336</v>
      </c>
      <c r="E129" s="130">
        <f t="shared" si="36"/>
        <v>46336</v>
      </c>
      <c r="F129" s="130">
        <f t="shared" si="36"/>
        <v>46344</v>
      </c>
      <c r="G129" s="130">
        <f t="shared" si="36"/>
        <v>46355</v>
      </c>
      <c r="H129" s="130">
        <f>F129+26</f>
        <v>46370</v>
      </c>
      <c r="I129" s="130">
        <f>F129+26</f>
        <v>46370</v>
      </c>
      <c r="J129" s="174"/>
      <c r="K129" s="174"/>
      <c r="L129" s="114"/>
    </row>
    <row r="130" spans="2:14" ht="21" customHeight="1" x14ac:dyDescent="0.25">
      <c r="B130" s="128" t="str">
        <f t="shared" ref="B130:G130" si="37">B119</f>
        <v>OOCL CHICAGO</v>
      </c>
      <c r="C130" s="129" t="str">
        <f t="shared" si="37"/>
        <v>124N</v>
      </c>
      <c r="D130" s="130">
        <f t="shared" si="37"/>
        <v>46343</v>
      </c>
      <c r="E130" s="130">
        <f t="shared" si="37"/>
        <v>46343</v>
      </c>
      <c r="F130" s="130">
        <f t="shared" si="37"/>
        <v>46351</v>
      </c>
      <c r="G130" s="130">
        <f t="shared" si="37"/>
        <v>46362</v>
      </c>
      <c r="H130" s="130">
        <f>F130+26</f>
        <v>46377</v>
      </c>
      <c r="I130" s="130">
        <f>F130+26</f>
        <v>46377</v>
      </c>
      <c r="J130" s="174"/>
      <c r="K130" s="174"/>
      <c r="L130" s="108"/>
    </row>
    <row r="131" spans="2:14" ht="18.95" customHeight="1" x14ac:dyDescent="0.25">
      <c r="B131" s="141" t="s">
        <v>85</v>
      </c>
      <c r="C131" s="146"/>
      <c r="D131" s="146"/>
      <c r="E131" s="150"/>
      <c r="F131" s="147"/>
      <c r="G131" s="147"/>
      <c r="H131" s="147"/>
      <c r="I131" s="147"/>
      <c r="J131" s="112"/>
      <c r="K131" s="112"/>
      <c r="L131" s="112"/>
      <c r="M131" s="112"/>
      <c r="N131" s="112"/>
    </row>
    <row r="132" spans="2:14" ht="18" customHeight="1" x14ac:dyDescent="0.3">
      <c r="B132" s="79"/>
      <c r="C132" s="27"/>
      <c r="D132" s="48"/>
      <c r="E132" s="28"/>
      <c r="F132" s="29"/>
      <c r="G132" s="29"/>
      <c r="H132" s="29"/>
      <c r="I132" s="29"/>
    </row>
    <row r="133" spans="2:14" ht="43.5" customHeight="1" thickBot="1" x14ac:dyDescent="0.3">
      <c r="B133" s="188" t="s">
        <v>46</v>
      </c>
      <c r="C133" s="188"/>
      <c r="D133" s="188"/>
      <c r="E133" s="188"/>
      <c r="F133" s="188"/>
      <c r="G133" s="188"/>
      <c r="H133" s="188"/>
      <c r="I133" s="188"/>
      <c r="J133" s="188"/>
      <c r="K133" s="189"/>
      <c r="L133" s="99"/>
      <c r="M133" s="99"/>
      <c r="N133" s="99"/>
    </row>
    <row r="134" spans="2:14" ht="30" customHeight="1" x14ac:dyDescent="0.25">
      <c r="B134" s="184" t="s">
        <v>1</v>
      </c>
      <c r="C134" s="184" t="s">
        <v>2</v>
      </c>
      <c r="D134" s="184" t="s">
        <v>76</v>
      </c>
      <c r="E134" s="186" t="s">
        <v>4</v>
      </c>
      <c r="F134" s="186" t="s">
        <v>55</v>
      </c>
      <c r="G134" s="186" t="s">
        <v>6</v>
      </c>
      <c r="H134" s="186" t="s">
        <v>47</v>
      </c>
      <c r="I134" s="186" t="s">
        <v>48</v>
      </c>
      <c r="J134" s="186" t="s">
        <v>49</v>
      </c>
      <c r="K134" s="197"/>
      <c r="L134" s="101"/>
      <c r="M134" s="101"/>
      <c r="N134" s="101"/>
    </row>
    <row r="135" spans="2:14" ht="18" customHeight="1" x14ac:dyDescent="0.25">
      <c r="B135" s="184"/>
      <c r="C135" s="184"/>
      <c r="D135" s="185"/>
      <c r="E135" s="184"/>
      <c r="F135" s="184"/>
      <c r="G135" s="184"/>
      <c r="H135" s="184"/>
      <c r="I135" s="184"/>
      <c r="J135" s="184"/>
      <c r="K135" s="198"/>
      <c r="L135" s="101"/>
      <c r="M135" s="101"/>
      <c r="N135" s="101"/>
    </row>
    <row r="136" spans="2:14" ht="21" customHeight="1" x14ac:dyDescent="0.25">
      <c r="B136" s="128" t="str">
        <f>B125</f>
        <v>OOCL PANAMA</v>
      </c>
      <c r="C136" s="129" t="str">
        <f>C125</f>
        <v>337N</v>
      </c>
      <c r="D136" s="130">
        <f>D126</f>
        <v>46315</v>
      </c>
      <c r="E136" s="130">
        <f>E125</f>
        <v>46329</v>
      </c>
      <c r="F136" s="130">
        <f>F125</f>
        <v>46336</v>
      </c>
      <c r="G136" s="130">
        <f>G125</f>
        <v>46348</v>
      </c>
      <c r="H136" s="130">
        <f t="shared" ref="H136" si="38">F136+48</f>
        <v>46384</v>
      </c>
      <c r="I136" s="130">
        <f t="shared" ref="I136" si="39">F136+48</f>
        <v>46384</v>
      </c>
      <c r="J136" s="130">
        <f t="shared" ref="J136" si="40">G136+45</f>
        <v>46393</v>
      </c>
      <c r="K136" s="174"/>
      <c r="L136" s="114"/>
    </row>
    <row r="137" spans="2:14" ht="21" customHeight="1" x14ac:dyDescent="0.25">
      <c r="B137" s="128" t="str">
        <f t="shared" ref="B137:C140" si="41">B57</f>
        <v>JOGELA</v>
      </c>
      <c r="C137" s="129" t="str">
        <f t="shared" si="41"/>
        <v>217N</v>
      </c>
      <c r="D137" s="130">
        <f>+E137</f>
        <v>46315</v>
      </c>
      <c r="E137" s="130">
        <f t="shared" ref="E137:F140" si="42">E57</f>
        <v>46315</v>
      </c>
      <c r="F137" s="130">
        <f t="shared" si="42"/>
        <v>46323</v>
      </c>
      <c r="G137" s="130">
        <f>G115</f>
        <v>46334</v>
      </c>
      <c r="H137" s="130">
        <f>F137+48</f>
        <v>46371</v>
      </c>
      <c r="I137" s="130">
        <f>F137+48</f>
        <v>46371</v>
      </c>
      <c r="J137" s="130">
        <f>G137+45</f>
        <v>46379</v>
      </c>
      <c r="K137" s="174"/>
      <c r="L137" s="108"/>
    </row>
    <row r="138" spans="2:14" ht="21" customHeight="1" x14ac:dyDescent="0.25">
      <c r="B138" s="128" t="str">
        <f t="shared" si="41"/>
        <v>COSCO GENOA</v>
      </c>
      <c r="C138" s="129" t="str">
        <f t="shared" si="41"/>
        <v>105N</v>
      </c>
      <c r="D138" s="130">
        <f>+E138</f>
        <v>46322</v>
      </c>
      <c r="E138" s="130">
        <f t="shared" si="42"/>
        <v>46322</v>
      </c>
      <c r="F138" s="130">
        <f t="shared" si="42"/>
        <v>46330</v>
      </c>
      <c r="G138" s="130">
        <f>G116</f>
        <v>46341</v>
      </c>
      <c r="H138" s="130">
        <f>F138+48</f>
        <v>46378</v>
      </c>
      <c r="I138" s="130">
        <f>F138+48</f>
        <v>46378</v>
      </c>
      <c r="J138" s="130">
        <f>G138+45</f>
        <v>46386</v>
      </c>
      <c r="K138" s="174"/>
      <c r="L138" s="114"/>
    </row>
    <row r="139" spans="2:14" ht="21" customHeight="1" x14ac:dyDescent="0.25">
      <c r="B139" s="128" t="str">
        <f t="shared" si="41"/>
        <v>OOCL PANAMA</v>
      </c>
      <c r="C139" s="129" t="str">
        <f t="shared" si="41"/>
        <v>337N</v>
      </c>
      <c r="D139" s="130">
        <f>+E139</f>
        <v>46329</v>
      </c>
      <c r="E139" s="130">
        <f t="shared" si="42"/>
        <v>46329</v>
      </c>
      <c r="F139" s="130">
        <f t="shared" si="42"/>
        <v>46336</v>
      </c>
      <c r="G139" s="130">
        <f>G117</f>
        <v>46348</v>
      </c>
      <c r="H139" s="130">
        <f>F139+48</f>
        <v>46384</v>
      </c>
      <c r="I139" s="130">
        <f>F139+48</f>
        <v>46384</v>
      </c>
      <c r="J139" s="130">
        <f>G139+45</f>
        <v>46393</v>
      </c>
      <c r="K139" s="174"/>
      <c r="L139" s="108"/>
    </row>
    <row r="140" spans="2:14" ht="21" customHeight="1" x14ac:dyDescent="0.25">
      <c r="B140" s="128" t="str">
        <f t="shared" si="41"/>
        <v>KOTA LAWA</v>
      </c>
      <c r="C140" s="129" t="str">
        <f t="shared" si="41"/>
        <v>112N</v>
      </c>
      <c r="D140" s="130">
        <f>+E140</f>
        <v>46336</v>
      </c>
      <c r="E140" s="130">
        <f t="shared" si="42"/>
        <v>46336</v>
      </c>
      <c r="F140" s="130">
        <f t="shared" si="42"/>
        <v>46344</v>
      </c>
      <c r="G140" s="130">
        <f>G118</f>
        <v>46355</v>
      </c>
      <c r="H140" s="130">
        <f>F140+48</f>
        <v>46392</v>
      </c>
      <c r="I140" s="130">
        <f>F140+48</f>
        <v>46392</v>
      </c>
      <c r="J140" s="130">
        <f>G140+45</f>
        <v>46400</v>
      </c>
      <c r="K140" s="174"/>
      <c r="L140" s="114"/>
    </row>
    <row r="141" spans="2:14" ht="21" customHeight="1" x14ac:dyDescent="0.25">
      <c r="B141" s="128" t="str">
        <f t="shared" ref="B141:G141" si="43">B130</f>
        <v>OOCL CHICAGO</v>
      </c>
      <c r="C141" s="129" t="str">
        <f t="shared" si="43"/>
        <v>124N</v>
      </c>
      <c r="D141" s="130">
        <f t="shared" si="43"/>
        <v>46343</v>
      </c>
      <c r="E141" s="130">
        <f t="shared" si="43"/>
        <v>46343</v>
      </c>
      <c r="F141" s="130">
        <f t="shared" si="43"/>
        <v>46351</v>
      </c>
      <c r="G141" s="130">
        <f t="shared" si="43"/>
        <v>46362</v>
      </c>
      <c r="H141" s="130">
        <f>F141+48</f>
        <v>46399</v>
      </c>
      <c r="I141" s="130">
        <f>F141+48</f>
        <v>46399</v>
      </c>
      <c r="J141" s="130">
        <f>G141+45</f>
        <v>46407</v>
      </c>
      <c r="K141" s="174"/>
      <c r="L141" s="108"/>
    </row>
    <row r="142" spans="2:14" ht="18.95" customHeight="1" x14ac:dyDescent="0.25">
      <c r="B142" s="141" t="s">
        <v>85</v>
      </c>
      <c r="C142" s="142"/>
      <c r="D142" s="147"/>
      <c r="E142" s="147"/>
      <c r="F142" s="147"/>
      <c r="G142" s="147"/>
      <c r="H142" s="147"/>
      <c r="I142" s="147"/>
      <c r="J142" s="147"/>
      <c r="K142" s="117"/>
      <c r="L142" s="112"/>
      <c r="M142" s="112"/>
      <c r="N142" s="112"/>
    </row>
    <row r="143" spans="2:14" ht="19.5" customHeight="1" x14ac:dyDescent="0.3">
      <c r="B143" s="79"/>
      <c r="C143" s="81"/>
      <c r="D143" s="72"/>
      <c r="E143" s="72"/>
      <c r="F143" s="72"/>
      <c r="G143" s="72"/>
      <c r="H143" s="72"/>
      <c r="I143" s="72"/>
      <c r="J143" s="72"/>
      <c r="K143" s="72"/>
    </row>
    <row r="144" spans="2:14" ht="43.5" customHeight="1" thickBot="1" x14ac:dyDescent="0.3">
      <c r="B144" s="188" t="s">
        <v>50</v>
      </c>
      <c r="C144" s="188"/>
      <c r="D144" s="188"/>
      <c r="E144" s="188"/>
      <c r="F144" s="188"/>
      <c r="G144" s="188"/>
      <c r="H144" s="188"/>
      <c r="I144" s="188"/>
      <c r="J144" s="188"/>
      <c r="K144" s="189"/>
      <c r="L144" s="99"/>
      <c r="M144" s="99"/>
      <c r="N144" s="99"/>
    </row>
    <row r="145" spans="2:14" ht="30" customHeight="1" x14ac:dyDescent="0.25">
      <c r="B145" s="184" t="s">
        <v>1</v>
      </c>
      <c r="C145" s="184" t="s">
        <v>2</v>
      </c>
      <c r="D145" s="184" t="s">
        <v>76</v>
      </c>
      <c r="E145" s="186" t="s">
        <v>4</v>
      </c>
      <c r="F145" s="186" t="s">
        <v>55</v>
      </c>
      <c r="G145" s="186" t="s">
        <v>6</v>
      </c>
      <c r="H145" s="186" t="s">
        <v>51</v>
      </c>
      <c r="I145" s="186" t="s">
        <v>52</v>
      </c>
      <c r="J145" s="186" t="s">
        <v>53</v>
      </c>
      <c r="K145" s="197"/>
      <c r="L145" s="101"/>
      <c r="M145" s="101"/>
      <c r="N145" s="101"/>
    </row>
    <row r="146" spans="2:14" ht="18" customHeight="1" x14ac:dyDescent="0.25">
      <c r="B146" s="184"/>
      <c r="C146" s="184"/>
      <c r="D146" s="185"/>
      <c r="E146" s="184"/>
      <c r="F146" s="184"/>
      <c r="G146" s="184"/>
      <c r="H146" s="184"/>
      <c r="I146" s="184"/>
      <c r="J146" s="184"/>
      <c r="K146" s="198"/>
      <c r="L146" s="101"/>
      <c r="M146" s="101"/>
      <c r="N146" s="101"/>
    </row>
    <row r="147" spans="2:14" ht="21" customHeight="1" x14ac:dyDescent="0.25">
      <c r="B147" s="128" t="str">
        <f>B136</f>
        <v>OOCL PANAMA</v>
      </c>
      <c r="C147" s="129" t="str">
        <f>C136</f>
        <v>337N</v>
      </c>
      <c r="D147" s="130">
        <f>D137</f>
        <v>46315</v>
      </c>
      <c r="E147" s="130">
        <f>E136</f>
        <v>46329</v>
      </c>
      <c r="F147" s="130">
        <f>F136</f>
        <v>46336</v>
      </c>
      <c r="G147" s="130">
        <f>G136</f>
        <v>46348</v>
      </c>
      <c r="H147" s="130">
        <f t="shared" ref="H147" si="44">F147+42</f>
        <v>46378</v>
      </c>
      <c r="I147" s="130">
        <f t="shared" ref="I147" si="45">F147+51</f>
        <v>46387</v>
      </c>
      <c r="J147" s="130">
        <f t="shared" ref="J147" si="46">F147+51</f>
        <v>46387</v>
      </c>
      <c r="K147" s="174"/>
      <c r="L147" s="108"/>
    </row>
    <row r="148" spans="2:14" ht="21" customHeight="1" x14ac:dyDescent="0.25">
      <c r="B148" s="128" t="str">
        <f t="shared" ref="B148:C151" si="47">B57</f>
        <v>JOGELA</v>
      </c>
      <c r="C148" s="129" t="str">
        <f t="shared" si="47"/>
        <v>217N</v>
      </c>
      <c r="D148" s="130">
        <f>E148</f>
        <v>46315</v>
      </c>
      <c r="E148" s="130">
        <f t="shared" ref="E148:F151" si="48">E57</f>
        <v>46315</v>
      </c>
      <c r="F148" s="130">
        <f t="shared" si="48"/>
        <v>46323</v>
      </c>
      <c r="G148" s="130">
        <f>G137</f>
        <v>46334</v>
      </c>
      <c r="H148" s="130">
        <f>F148+42</f>
        <v>46365</v>
      </c>
      <c r="I148" s="130">
        <f>F148+51</f>
        <v>46374</v>
      </c>
      <c r="J148" s="130">
        <f>F148+51</f>
        <v>46374</v>
      </c>
      <c r="K148" s="174"/>
      <c r="L148" s="114"/>
    </row>
    <row r="149" spans="2:14" ht="21" customHeight="1" x14ac:dyDescent="0.25">
      <c r="B149" s="128" t="str">
        <f t="shared" si="47"/>
        <v>COSCO GENOA</v>
      </c>
      <c r="C149" s="129" t="str">
        <f t="shared" si="47"/>
        <v>105N</v>
      </c>
      <c r="D149" s="130">
        <f>E149</f>
        <v>46322</v>
      </c>
      <c r="E149" s="130">
        <f t="shared" si="48"/>
        <v>46322</v>
      </c>
      <c r="F149" s="130">
        <f t="shared" si="48"/>
        <v>46330</v>
      </c>
      <c r="G149" s="130">
        <f>G138</f>
        <v>46341</v>
      </c>
      <c r="H149" s="130">
        <f>F149+42</f>
        <v>46372</v>
      </c>
      <c r="I149" s="130">
        <f>F149+51</f>
        <v>46381</v>
      </c>
      <c r="J149" s="130">
        <f>F149+51</f>
        <v>46381</v>
      </c>
      <c r="K149" s="174"/>
      <c r="L149" s="108"/>
    </row>
    <row r="150" spans="2:14" ht="21" customHeight="1" x14ac:dyDescent="0.25">
      <c r="B150" s="128" t="str">
        <f t="shared" si="47"/>
        <v>OOCL PANAMA</v>
      </c>
      <c r="C150" s="129" t="str">
        <f t="shared" si="47"/>
        <v>337N</v>
      </c>
      <c r="D150" s="130">
        <f>E150</f>
        <v>46329</v>
      </c>
      <c r="E150" s="130">
        <f t="shared" si="48"/>
        <v>46329</v>
      </c>
      <c r="F150" s="130">
        <f t="shared" si="48"/>
        <v>46336</v>
      </c>
      <c r="G150" s="130">
        <f>G139</f>
        <v>46348</v>
      </c>
      <c r="H150" s="130">
        <f>F150+42</f>
        <v>46378</v>
      </c>
      <c r="I150" s="130">
        <f>F150+51</f>
        <v>46387</v>
      </c>
      <c r="J150" s="130">
        <f>F150+51</f>
        <v>46387</v>
      </c>
      <c r="K150" s="174"/>
      <c r="L150" s="114"/>
    </row>
    <row r="151" spans="2:14" ht="21" customHeight="1" x14ac:dyDescent="0.25">
      <c r="B151" s="128" t="str">
        <f t="shared" si="47"/>
        <v>KOTA LAWA</v>
      </c>
      <c r="C151" s="129" t="str">
        <f t="shared" si="47"/>
        <v>112N</v>
      </c>
      <c r="D151" s="130">
        <f>E151</f>
        <v>46336</v>
      </c>
      <c r="E151" s="130">
        <f t="shared" si="48"/>
        <v>46336</v>
      </c>
      <c r="F151" s="130">
        <f t="shared" si="48"/>
        <v>46344</v>
      </c>
      <c r="G151" s="130">
        <f>G140</f>
        <v>46355</v>
      </c>
      <c r="H151" s="130">
        <f>F151+42</f>
        <v>46386</v>
      </c>
      <c r="I151" s="130">
        <f>F151+51</f>
        <v>46395</v>
      </c>
      <c r="J151" s="130">
        <f>F151+51</f>
        <v>46395</v>
      </c>
      <c r="K151" s="174"/>
      <c r="L151" s="108"/>
    </row>
    <row r="152" spans="2:14" ht="21" customHeight="1" x14ac:dyDescent="0.25">
      <c r="B152" s="128" t="str">
        <f>B141</f>
        <v>OOCL CHICAGO</v>
      </c>
      <c r="C152" s="129" t="str">
        <f>C141</f>
        <v>124N</v>
      </c>
      <c r="D152" s="130">
        <f>D141</f>
        <v>46343</v>
      </c>
      <c r="E152" s="130">
        <f>E141</f>
        <v>46343</v>
      </c>
      <c r="F152" s="130">
        <f>F141</f>
        <v>46351</v>
      </c>
      <c r="G152" s="130">
        <f>G141</f>
        <v>46362</v>
      </c>
      <c r="H152" s="130">
        <f>F152+42</f>
        <v>46393</v>
      </c>
      <c r="I152" s="130">
        <f>F152+51</f>
        <v>46402</v>
      </c>
      <c r="J152" s="130">
        <f>F152+51</f>
        <v>46402</v>
      </c>
      <c r="K152" s="174"/>
      <c r="L152" s="114"/>
    </row>
    <row r="153" spans="2:14" ht="18.95" customHeight="1" x14ac:dyDescent="0.25">
      <c r="B153" s="141" t="s">
        <v>85</v>
      </c>
      <c r="C153" s="146"/>
      <c r="D153" s="146"/>
      <c r="E153" s="150"/>
      <c r="F153" s="147"/>
      <c r="G153" s="147"/>
      <c r="H153" s="147"/>
      <c r="I153" s="147"/>
      <c r="J153" s="142"/>
      <c r="K153" s="112"/>
      <c r="L153" s="112"/>
      <c r="M153" s="112"/>
      <c r="N153" s="112"/>
    </row>
    <row r="154" spans="2:14" ht="20.25" customHeight="1" x14ac:dyDescent="0.3">
      <c r="B154" s="26"/>
      <c r="C154" s="27"/>
      <c r="D154" s="48"/>
      <c r="E154" s="32"/>
      <c r="F154" s="29"/>
      <c r="G154" s="29"/>
      <c r="H154" s="29"/>
      <c r="I154" s="29"/>
    </row>
    <row r="155" spans="2:14" ht="43.5" customHeight="1" thickBot="1" x14ac:dyDescent="0.3">
      <c r="B155" s="188" t="s">
        <v>101</v>
      </c>
      <c r="C155" s="188"/>
      <c r="D155" s="188"/>
      <c r="E155" s="188"/>
      <c r="F155" s="188"/>
      <c r="G155" s="188"/>
      <c r="H155" s="188"/>
      <c r="I155" s="189"/>
      <c r="J155" s="189"/>
      <c r="K155" s="189"/>
      <c r="L155" s="99"/>
      <c r="M155" s="99"/>
      <c r="N155" s="99"/>
    </row>
    <row r="156" spans="2:14" ht="30" customHeight="1" x14ac:dyDescent="0.25">
      <c r="B156" s="182" t="s">
        <v>1</v>
      </c>
      <c r="C156" s="184" t="s">
        <v>2</v>
      </c>
      <c r="D156" s="184" t="s">
        <v>76</v>
      </c>
      <c r="E156" s="186" t="s">
        <v>4</v>
      </c>
      <c r="F156" s="186" t="s">
        <v>55</v>
      </c>
      <c r="G156" s="186" t="s">
        <v>102</v>
      </c>
      <c r="H156" s="186" t="s">
        <v>103</v>
      </c>
      <c r="I156" s="197"/>
      <c r="J156" s="197"/>
      <c r="K156" s="197"/>
      <c r="L156" s="101"/>
      <c r="M156" s="101"/>
      <c r="N156" s="101"/>
    </row>
    <row r="157" spans="2:14" ht="18" customHeight="1" x14ac:dyDescent="0.25">
      <c r="B157" s="182"/>
      <c r="C157" s="184"/>
      <c r="D157" s="185"/>
      <c r="E157" s="184"/>
      <c r="F157" s="184"/>
      <c r="G157" s="184"/>
      <c r="H157" s="184"/>
      <c r="I157" s="198"/>
      <c r="J157" s="198"/>
      <c r="K157" s="198"/>
      <c r="L157" s="101"/>
      <c r="M157" s="101"/>
      <c r="N157" s="101"/>
    </row>
    <row r="158" spans="2:14" ht="21" customHeight="1" x14ac:dyDescent="0.25">
      <c r="B158" s="154" t="s">
        <v>107</v>
      </c>
      <c r="C158" s="129">
        <v>2619</v>
      </c>
      <c r="D158" s="130">
        <f>E158</f>
        <v>46308</v>
      </c>
      <c r="E158" s="130">
        <v>46308</v>
      </c>
      <c r="F158" s="130">
        <v>46316</v>
      </c>
      <c r="G158" s="130">
        <v>46323</v>
      </c>
      <c r="H158" s="177">
        <f>G158+17</f>
        <v>46340</v>
      </c>
      <c r="I158" s="174"/>
      <c r="J158" s="174"/>
      <c r="K158" s="174"/>
      <c r="L158" s="108"/>
    </row>
    <row r="159" spans="2:14" ht="21" customHeight="1" x14ac:dyDescent="0.25">
      <c r="B159" s="154" t="s">
        <v>108</v>
      </c>
      <c r="C159" s="129">
        <v>2621</v>
      </c>
      <c r="D159" s="130">
        <f t="shared" ref="D159:D164" si="49">E159</f>
        <v>46315</v>
      </c>
      <c r="E159" s="130">
        <v>46315</v>
      </c>
      <c r="F159" s="130">
        <v>46323</v>
      </c>
      <c r="G159" s="130">
        <v>46330</v>
      </c>
      <c r="H159" s="180" t="s">
        <v>106</v>
      </c>
      <c r="I159" s="174"/>
      <c r="J159" s="174"/>
      <c r="K159" s="174"/>
      <c r="L159" s="114"/>
    </row>
    <row r="160" spans="2:14" ht="21" customHeight="1" x14ac:dyDescent="0.25">
      <c r="B160" s="154" t="s">
        <v>104</v>
      </c>
      <c r="C160" s="129">
        <v>2621</v>
      </c>
      <c r="D160" s="130">
        <f t="shared" si="49"/>
        <v>46322</v>
      </c>
      <c r="E160" s="130">
        <v>46322</v>
      </c>
      <c r="F160" s="130">
        <v>46330</v>
      </c>
      <c r="G160" s="130">
        <v>46337</v>
      </c>
      <c r="H160" s="177">
        <f>G160+17</f>
        <v>46354</v>
      </c>
      <c r="I160" s="174"/>
      <c r="J160" s="174"/>
      <c r="K160" s="174"/>
      <c r="L160" s="108"/>
    </row>
    <row r="161" spans="1:14" ht="21" customHeight="1" x14ac:dyDescent="0.25">
      <c r="B161" s="154" t="s">
        <v>105</v>
      </c>
      <c r="C161" s="129">
        <v>2621</v>
      </c>
      <c r="D161" s="130">
        <f t="shared" si="49"/>
        <v>46329</v>
      </c>
      <c r="E161" s="130">
        <v>46329</v>
      </c>
      <c r="F161" s="130">
        <v>46337</v>
      </c>
      <c r="G161" s="130">
        <v>46344</v>
      </c>
      <c r="H161" s="180" t="s">
        <v>106</v>
      </c>
      <c r="I161" s="174"/>
      <c r="J161" s="174"/>
      <c r="K161" s="174"/>
      <c r="L161" s="114"/>
    </row>
    <row r="162" spans="1:14" ht="21" customHeight="1" x14ac:dyDescent="0.25">
      <c r="B162" s="154" t="s">
        <v>107</v>
      </c>
      <c r="C162" s="129">
        <v>2621</v>
      </c>
      <c r="D162" s="130">
        <f t="shared" si="49"/>
        <v>46336</v>
      </c>
      <c r="E162" s="130">
        <v>46336</v>
      </c>
      <c r="F162" s="130">
        <v>46344</v>
      </c>
      <c r="G162" s="130">
        <v>46351</v>
      </c>
      <c r="H162" s="177">
        <f>G162+17</f>
        <v>46368</v>
      </c>
      <c r="I162" s="174"/>
      <c r="J162" s="174"/>
      <c r="K162" s="174"/>
      <c r="L162" s="108"/>
    </row>
    <row r="163" spans="1:14" ht="21" customHeight="1" x14ac:dyDescent="0.25">
      <c r="B163" s="154" t="s">
        <v>108</v>
      </c>
      <c r="C163" s="129">
        <v>2623</v>
      </c>
      <c r="D163" s="130">
        <f t="shared" si="49"/>
        <v>46343</v>
      </c>
      <c r="E163" s="130">
        <v>46343</v>
      </c>
      <c r="F163" s="130">
        <v>46351</v>
      </c>
      <c r="G163" s="130">
        <v>46358</v>
      </c>
      <c r="H163" s="180" t="s">
        <v>106</v>
      </c>
      <c r="I163" s="174"/>
      <c r="J163" s="174"/>
      <c r="K163" s="174"/>
      <c r="L163" s="114"/>
    </row>
    <row r="164" spans="1:14" ht="21" customHeight="1" x14ac:dyDescent="0.25">
      <c r="B164" s="154" t="s">
        <v>104</v>
      </c>
      <c r="C164" s="129">
        <v>2623</v>
      </c>
      <c r="D164" s="130">
        <f t="shared" si="49"/>
        <v>46351</v>
      </c>
      <c r="E164" s="130">
        <v>46351</v>
      </c>
      <c r="F164" s="130">
        <v>46358</v>
      </c>
      <c r="G164" s="130">
        <v>46365</v>
      </c>
      <c r="H164" s="177">
        <f>G164+17</f>
        <v>46382</v>
      </c>
      <c r="I164" s="174"/>
      <c r="J164" s="174"/>
      <c r="K164" s="174"/>
      <c r="L164" s="108"/>
    </row>
    <row r="165" spans="1:14" s="82" customFormat="1" ht="21" customHeight="1" x14ac:dyDescent="0.25">
      <c r="A165" s="83"/>
      <c r="B165" s="154" t="s">
        <v>105</v>
      </c>
      <c r="C165" s="129">
        <v>2623</v>
      </c>
      <c r="D165" s="130">
        <f>E165</f>
        <v>46357</v>
      </c>
      <c r="E165" s="130">
        <v>46357</v>
      </c>
      <c r="F165" s="130">
        <v>46365</v>
      </c>
      <c r="G165" s="130">
        <v>46372</v>
      </c>
      <c r="H165" s="156" t="s">
        <v>106</v>
      </c>
      <c r="I165" s="174"/>
      <c r="J165" s="174"/>
      <c r="K165" s="174"/>
      <c r="L165" s="114"/>
    </row>
    <row r="166" spans="1:14" ht="18.95" customHeight="1" x14ac:dyDescent="0.25">
      <c r="B166" s="141" t="s">
        <v>74</v>
      </c>
      <c r="C166" s="142"/>
      <c r="D166" s="147"/>
      <c r="E166" s="147"/>
      <c r="F166" s="147"/>
      <c r="G166" s="147"/>
      <c r="H166" s="150"/>
      <c r="I166" s="120"/>
      <c r="J166" s="117"/>
      <c r="K166" s="112"/>
      <c r="L166" s="112"/>
      <c r="M166" s="112"/>
      <c r="N166" s="112"/>
    </row>
    <row r="167" spans="1:14" ht="18" customHeight="1" x14ac:dyDescent="0.2">
      <c r="B167" s="23"/>
      <c r="C167" s="24"/>
      <c r="D167" s="24"/>
      <c r="E167" s="25"/>
      <c r="F167" s="25"/>
      <c r="G167" s="19"/>
      <c r="H167" s="19"/>
      <c r="I167" s="20"/>
    </row>
    <row r="169" spans="1:14" ht="18" customHeight="1" x14ac:dyDescent="0.2">
      <c r="B169" s="23"/>
      <c r="C169" s="24"/>
      <c r="D169" s="24"/>
      <c r="E169" s="25"/>
      <c r="F169" s="25"/>
      <c r="G169" s="19"/>
      <c r="H169" s="19"/>
      <c r="I169" s="20"/>
    </row>
    <row r="170" spans="1:14" ht="18" customHeight="1" x14ac:dyDescent="0.2">
      <c r="B170" s="23"/>
      <c r="C170" s="24"/>
      <c r="D170" s="24"/>
      <c r="E170" s="25"/>
      <c r="F170" s="25"/>
      <c r="G170" s="19"/>
      <c r="H170" s="19"/>
      <c r="I170" s="20"/>
    </row>
    <row r="171" spans="1:14" ht="18" customHeight="1" x14ac:dyDescent="0.2">
      <c r="B171" s="23"/>
      <c r="C171" s="24"/>
      <c r="D171" s="24"/>
      <c r="E171" s="25"/>
      <c r="F171" s="25"/>
      <c r="G171" s="19"/>
      <c r="H171" s="19"/>
      <c r="I171" s="20"/>
    </row>
    <row r="172" spans="1:14" ht="18" customHeight="1" x14ac:dyDescent="0.2">
      <c r="B172" s="23"/>
      <c r="C172" s="24"/>
      <c r="D172" s="24"/>
      <c r="E172" s="25"/>
      <c r="F172" s="25"/>
      <c r="G172" s="19"/>
      <c r="H172" s="19"/>
      <c r="I172" s="20"/>
    </row>
    <row r="173" spans="1:14" ht="18" customHeight="1" x14ac:dyDescent="0.2">
      <c r="B173" s="23"/>
      <c r="C173" s="24"/>
      <c r="D173" s="24"/>
      <c r="E173" s="25"/>
      <c r="F173" s="25"/>
      <c r="G173" s="19"/>
      <c r="H173" s="19"/>
      <c r="I173" s="20"/>
    </row>
    <row r="174" spans="1:14" ht="18" customHeight="1" x14ac:dyDescent="0.2">
      <c r="B174" s="23"/>
      <c r="C174" s="24"/>
      <c r="D174" s="24"/>
      <c r="E174" s="25"/>
      <c r="F174" s="25"/>
      <c r="G174" s="19"/>
      <c r="H174" s="19"/>
      <c r="I174" s="20"/>
    </row>
    <row r="175" spans="1:14" ht="18" customHeight="1" x14ac:dyDescent="0.2">
      <c r="B175" s="23"/>
      <c r="C175" s="24"/>
      <c r="D175" s="24"/>
      <c r="E175" s="25"/>
      <c r="F175" s="25"/>
      <c r="G175" s="19"/>
      <c r="H175" s="19"/>
      <c r="I175" s="20"/>
    </row>
    <row r="176" spans="1:14" ht="18" customHeight="1" x14ac:dyDescent="0.2">
      <c r="B176" s="23"/>
      <c r="C176" s="24"/>
      <c r="D176" s="24"/>
      <c r="E176" s="25"/>
      <c r="F176" s="25"/>
      <c r="G176" s="19"/>
      <c r="H176" s="19"/>
      <c r="I176" s="30"/>
    </row>
    <row r="177" spans="2:9" ht="18" customHeight="1" x14ac:dyDescent="0.2">
      <c r="B177" s="23"/>
      <c r="C177" s="24"/>
      <c r="D177" s="24"/>
      <c r="E177" s="25"/>
      <c r="F177" s="25"/>
      <c r="G177" s="19"/>
      <c r="H177" s="19"/>
      <c r="I177" s="30"/>
    </row>
    <row r="178" spans="2:9" ht="18" customHeight="1" x14ac:dyDescent="0.2">
      <c r="B178" s="23"/>
      <c r="C178" s="33"/>
      <c r="D178" s="33"/>
      <c r="E178" s="25"/>
      <c r="F178" s="25"/>
      <c r="G178" s="19"/>
      <c r="H178" s="19"/>
      <c r="I178" s="30"/>
    </row>
    <row r="179" spans="2:9" ht="18" customHeight="1" x14ac:dyDescent="0.2">
      <c r="B179" s="23"/>
      <c r="C179" s="33"/>
      <c r="D179" s="33"/>
      <c r="E179" s="25"/>
      <c r="F179" s="25"/>
      <c r="G179" s="19"/>
      <c r="H179" s="19"/>
      <c r="I179" s="30"/>
    </row>
    <row r="180" spans="2:9" ht="18" customHeight="1" x14ac:dyDescent="0.25">
      <c r="B180" s="33"/>
      <c r="C180" s="33"/>
      <c r="D180" s="33"/>
      <c r="E180" s="8"/>
      <c r="F180" s="8"/>
      <c r="G180" s="8"/>
      <c r="H180" s="8"/>
      <c r="I180" s="8"/>
    </row>
    <row r="181" spans="2:9" ht="18" customHeight="1" x14ac:dyDescent="0.25">
      <c r="B181" s="33"/>
      <c r="C181" s="33"/>
      <c r="D181" s="33"/>
      <c r="E181" s="8"/>
      <c r="F181" s="8"/>
      <c r="G181" s="8"/>
      <c r="H181" s="8"/>
      <c r="I181" s="8"/>
    </row>
    <row r="182" spans="2:9" ht="18" customHeight="1" x14ac:dyDescent="0.25">
      <c r="B182" s="6"/>
      <c r="C182" s="6"/>
      <c r="D182" s="6"/>
      <c r="E182" s="7"/>
      <c r="F182" s="7"/>
      <c r="G182" s="7"/>
      <c r="H182" s="7"/>
      <c r="I182" s="7"/>
    </row>
    <row r="183" spans="2:9" ht="18" customHeight="1" x14ac:dyDescent="0.25">
      <c r="B183" s="6"/>
      <c r="C183" s="6"/>
      <c r="D183" s="6"/>
      <c r="E183" s="7"/>
      <c r="F183" s="7"/>
      <c r="G183" s="7"/>
      <c r="H183" s="7"/>
      <c r="I183" s="7"/>
    </row>
    <row r="184" spans="2:9" ht="18" customHeight="1" x14ac:dyDescent="0.25">
      <c r="B184" s="6"/>
      <c r="C184" s="6"/>
      <c r="D184" s="6"/>
      <c r="E184" s="7"/>
      <c r="F184" s="7"/>
      <c r="G184" s="7"/>
      <c r="H184" s="7"/>
      <c r="I184" s="7"/>
    </row>
    <row r="185" spans="2:9" ht="18" customHeight="1" x14ac:dyDescent="0.25">
      <c r="B185" s="6"/>
      <c r="C185" s="6"/>
      <c r="D185" s="6"/>
      <c r="E185" s="7"/>
      <c r="F185" s="7"/>
      <c r="G185" s="7"/>
      <c r="H185" s="7"/>
      <c r="I185" s="7"/>
    </row>
    <row r="186" spans="2:9" ht="18" customHeight="1" x14ac:dyDescent="0.25">
      <c r="B186" s="6"/>
      <c r="C186" s="6"/>
      <c r="D186" s="6"/>
      <c r="E186" s="7"/>
      <c r="F186" s="7"/>
      <c r="G186" s="7"/>
      <c r="H186" s="7"/>
      <c r="I186" s="7"/>
    </row>
    <row r="187" spans="2:9" ht="18" customHeight="1" x14ac:dyDescent="0.25">
      <c r="B187" s="6"/>
      <c r="C187" s="6"/>
      <c r="D187" s="6"/>
      <c r="E187" s="7"/>
      <c r="F187" s="7"/>
      <c r="G187" s="7"/>
      <c r="H187" s="7"/>
      <c r="I187" s="7"/>
    </row>
    <row r="188" spans="2:9" ht="18" customHeight="1" x14ac:dyDescent="0.25">
      <c r="B188" s="6"/>
      <c r="C188" s="6"/>
      <c r="D188" s="6"/>
      <c r="E188" s="7"/>
      <c r="F188" s="34"/>
      <c r="G188" s="34"/>
      <c r="H188" s="34"/>
      <c r="I188" s="34"/>
    </row>
    <row r="189" spans="2:9" ht="18" customHeight="1" x14ac:dyDescent="0.25">
      <c r="B189" s="6"/>
      <c r="C189" s="6"/>
      <c r="D189" s="6"/>
      <c r="E189" s="7"/>
      <c r="F189" s="7"/>
      <c r="G189" s="7"/>
      <c r="H189" s="7"/>
      <c r="I189" s="7"/>
    </row>
    <row r="190" spans="2:9" ht="18" customHeight="1" x14ac:dyDescent="0.25">
      <c r="B190" s="6"/>
      <c r="C190" s="6"/>
      <c r="D190" s="6"/>
      <c r="E190" s="7"/>
      <c r="F190" s="207"/>
      <c r="G190" s="191"/>
      <c r="H190" s="191"/>
      <c r="I190" s="191"/>
    </row>
    <row r="191" spans="2:9" ht="18" customHeight="1" x14ac:dyDescent="0.25">
      <c r="B191" s="6"/>
      <c r="C191" s="6"/>
      <c r="D191" s="6"/>
      <c r="E191" s="7"/>
      <c r="F191" s="7"/>
      <c r="G191" s="7"/>
      <c r="H191" s="7"/>
      <c r="I191" s="7"/>
    </row>
    <row r="192" spans="2:9" ht="18" customHeight="1" x14ac:dyDescent="0.25">
      <c r="B192" s="6"/>
      <c r="C192" s="6"/>
      <c r="D192" s="6"/>
      <c r="E192" s="7"/>
      <c r="F192" s="57"/>
      <c r="G192" s="57"/>
      <c r="H192" s="57"/>
      <c r="I192" s="57"/>
    </row>
    <row r="193" spans="2:9" ht="18" customHeight="1" x14ac:dyDescent="0.25">
      <c r="B193" s="6"/>
      <c r="C193" s="6"/>
      <c r="D193" s="6"/>
      <c r="E193" s="7"/>
      <c r="F193" s="57"/>
      <c r="G193" s="57"/>
      <c r="H193" s="57"/>
      <c r="I193" s="57"/>
    </row>
    <row r="194" spans="2:9" ht="18" customHeight="1" x14ac:dyDescent="0.25">
      <c r="B194" s="6"/>
      <c r="C194" s="6"/>
      <c r="D194" s="6"/>
      <c r="E194" s="7"/>
      <c r="F194" s="190"/>
      <c r="G194" s="191"/>
      <c r="H194" s="191"/>
      <c r="I194" s="191"/>
    </row>
    <row r="195" spans="2:9" ht="18" customHeight="1" x14ac:dyDescent="0.25">
      <c r="B195" s="6"/>
      <c r="C195" s="6"/>
      <c r="D195" s="6"/>
      <c r="E195" s="7"/>
      <c r="F195" s="190"/>
      <c r="G195" s="191"/>
      <c r="H195" s="191"/>
      <c r="I195" s="191"/>
    </row>
    <row r="196" spans="2:9" ht="18" customHeight="1" x14ac:dyDescent="0.25">
      <c r="B196" s="6"/>
      <c r="C196" s="6"/>
      <c r="D196" s="6"/>
      <c r="E196" s="7"/>
      <c r="F196" s="7"/>
      <c r="G196" s="7"/>
      <c r="H196" s="7"/>
      <c r="I196" s="7"/>
    </row>
    <row r="197" spans="2:9" ht="18" customHeight="1" x14ac:dyDescent="0.25">
      <c r="B197" s="6"/>
      <c r="C197" s="6"/>
      <c r="D197" s="6"/>
      <c r="E197" s="7"/>
      <c r="F197" s="7"/>
      <c r="G197" s="7"/>
      <c r="H197" s="7"/>
      <c r="I197" s="7"/>
    </row>
    <row r="198" spans="2:9" ht="18" customHeight="1" x14ac:dyDescent="0.25">
      <c r="B198" s="6"/>
      <c r="C198" s="6"/>
      <c r="D198" s="6"/>
      <c r="E198" s="7"/>
      <c r="F198" s="7"/>
      <c r="G198" s="7"/>
      <c r="H198" s="7"/>
      <c r="I198" s="7"/>
    </row>
    <row r="199" spans="2:9" ht="18" customHeight="1" x14ac:dyDescent="0.25">
      <c r="B199" s="6"/>
      <c r="C199" s="6"/>
      <c r="D199" s="6"/>
      <c r="E199" s="7"/>
      <c r="F199" s="7"/>
      <c r="G199" s="7"/>
      <c r="H199" s="7"/>
      <c r="I199" s="7"/>
    </row>
    <row r="200" spans="2:9" ht="18" customHeight="1" x14ac:dyDescent="0.25">
      <c r="B200" s="6"/>
      <c r="C200" s="6"/>
      <c r="D200" s="6"/>
      <c r="E200" s="7"/>
      <c r="F200" s="7"/>
      <c r="G200" s="7"/>
      <c r="H200" s="7"/>
      <c r="I200" s="7"/>
    </row>
    <row r="201" spans="2:9" ht="18" customHeight="1" x14ac:dyDescent="0.25">
      <c r="B201" s="38"/>
      <c r="C201" s="6"/>
      <c r="D201" s="6"/>
      <c r="E201" s="7"/>
      <c r="F201" s="7"/>
      <c r="G201" s="7"/>
      <c r="H201" s="7"/>
      <c r="I201" s="7"/>
    </row>
    <row r="202" spans="2:9" ht="18" customHeight="1" x14ac:dyDescent="0.25">
      <c r="B202" s="38"/>
      <c r="C202" s="39"/>
      <c r="D202" s="39"/>
      <c r="E202" s="40"/>
      <c r="F202" s="40"/>
      <c r="G202" s="40"/>
      <c r="H202" s="40"/>
      <c r="I202" s="40"/>
    </row>
    <row r="203" spans="2:9" ht="18" customHeight="1" x14ac:dyDescent="0.25">
      <c r="B203" s="38"/>
      <c r="C203" s="39"/>
      <c r="D203" s="39"/>
      <c r="E203" s="40"/>
      <c r="F203" s="40"/>
      <c r="G203" s="40"/>
      <c r="H203" s="40"/>
      <c r="I203" s="40"/>
    </row>
    <row r="204" spans="2:9" ht="18" customHeight="1" x14ac:dyDescent="0.25">
      <c r="B204" s="38"/>
      <c r="C204" s="39"/>
      <c r="D204" s="39"/>
      <c r="E204" s="40"/>
      <c r="F204" s="40"/>
      <c r="G204" s="40"/>
      <c r="H204" s="40"/>
      <c r="I204" s="40"/>
    </row>
    <row r="205" spans="2:9" ht="18" customHeight="1" x14ac:dyDescent="0.25">
      <c r="B205" s="38"/>
      <c r="C205" s="39"/>
      <c r="D205" s="39"/>
      <c r="E205" s="40"/>
      <c r="F205" s="40"/>
      <c r="G205" s="40"/>
      <c r="H205" s="40"/>
      <c r="I205" s="40"/>
    </row>
    <row r="206" spans="2:9" ht="18" customHeight="1" x14ac:dyDescent="0.25">
      <c r="B206" s="38"/>
      <c r="C206" s="39"/>
      <c r="D206" s="39"/>
      <c r="E206" s="40"/>
      <c r="F206" s="40"/>
      <c r="G206" s="40"/>
      <c r="H206" s="40"/>
      <c r="I206" s="40"/>
    </row>
    <row r="207" spans="2:9" ht="18" customHeight="1" x14ac:dyDescent="0.25">
      <c r="B207" s="35"/>
      <c r="C207" s="36"/>
      <c r="D207" s="36"/>
      <c r="E207" s="37"/>
      <c r="F207" s="37"/>
      <c r="G207" s="37"/>
      <c r="H207" s="37"/>
      <c r="I207" s="7"/>
    </row>
    <row r="208" spans="2:9" ht="18" customHeight="1" x14ac:dyDescent="0.25">
      <c r="B208" s="35"/>
      <c r="C208" s="36"/>
      <c r="D208" s="36"/>
      <c r="E208" s="37"/>
      <c r="F208" s="37"/>
      <c r="G208" s="37"/>
      <c r="H208" s="37"/>
      <c r="I208" s="7"/>
    </row>
    <row r="209" spans="2:9" ht="18" customHeight="1" x14ac:dyDescent="0.25">
      <c r="B209" s="6"/>
      <c r="C209" s="6"/>
      <c r="D209" s="6"/>
      <c r="E209" s="7"/>
      <c r="F209" s="7"/>
      <c r="G209" s="7"/>
      <c r="H209" s="7"/>
      <c r="I209" s="7"/>
    </row>
    <row r="210" spans="2:9" ht="18" customHeight="1" x14ac:dyDescent="0.25">
      <c r="B210" s="6"/>
      <c r="C210" s="6"/>
      <c r="D210" s="6"/>
      <c r="E210" s="7"/>
      <c r="F210" s="7"/>
      <c r="G210" s="7"/>
      <c r="H210" s="7"/>
      <c r="I210" s="7"/>
    </row>
    <row r="211" spans="2:9" ht="18" customHeight="1" x14ac:dyDescent="0.25">
      <c r="B211" s="6"/>
      <c r="C211" s="6"/>
      <c r="D211" s="6"/>
      <c r="E211" s="7"/>
      <c r="F211" s="7"/>
      <c r="G211" s="7"/>
      <c r="H211" s="7"/>
      <c r="I211" s="7"/>
    </row>
    <row r="212" spans="2:9" ht="18" customHeight="1" x14ac:dyDescent="0.25">
      <c r="B212" s="6"/>
      <c r="C212" s="6"/>
      <c r="D212" s="6"/>
      <c r="E212" s="7"/>
      <c r="F212" s="7"/>
      <c r="G212" s="7"/>
      <c r="H212" s="7"/>
      <c r="I212" s="7"/>
    </row>
    <row r="213" spans="2:9" ht="18" customHeight="1" x14ac:dyDescent="0.25">
      <c r="B213" s="6"/>
      <c r="C213" s="6"/>
      <c r="D213" s="6"/>
      <c r="E213" s="7"/>
      <c r="F213" s="7"/>
      <c r="G213" s="7"/>
      <c r="H213" s="7"/>
      <c r="I213" s="7"/>
    </row>
    <row r="214" spans="2:9" ht="18" customHeight="1" x14ac:dyDescent="0.25">
      <c r="B214" s="6"/>
      <c r="C214" s="6"/>
      <c r="D214" s="6"/>
      <c r="E214" s="7"/>
      <c r="F214" s="7"/>
      <c r="G214" s="7"/>
      <c r="H214" s="7"/>
      <c r="I214" s="7"/>
    </row>
    <row r="215" spans="2:9" ht="12.75" customHeight="1" x14ac:dyDescent="0.25"/>
    <row r="216" spans="2:9" ht="12.75" customHeight="1" x14ac:dyDescent="0.25"/>
    <row r="225" ht="12.75" customHeight="1" x14ac:dyDescent="0.25"/>
    <row r="227" ht="12.75" customHeight="1" x14ac:dyDescent="0.25"/>
    <row r="233" ht="12.75" customHeight="1" x14ac:dyDescent="0.25"/>
    <row r="236" ht="12.75" customHeight="1" x14ac:dyDescent="0.25"/>
    <row r="241" ht="12.75" customHeight="1" x14ac:dyDescent="0.25"/>
    <row r="244" ht="12.75" customHeight="1" x14ac:dyDescent="0.25"/>
    <row r="250" ht="12.75" customHeight="1" x14ac:dyDescent="0.25"/>
  </sheetData>
  <mergeCells count="156">
    <mergeCell ref="J145:J146"/>
    <mergeCell ref="G65:G66"/>
    <mergeCell ref="A7:K7"/>
    <mergeCell ref="H36:H37"/>
    <mergeCell ref="F112:F113"/>
    <mergeCell ref="H65:H66"/>
    <mergeCell ref="B52:H52"/>
    <mergeCell ref="H134:H135"/>
    <mergeCell ref="C27:C28"/>
    <mergeCell ref="I98:I99"/>
    <mergeCell ref="J134:J135"/>
    <mergeCell ref="F10:F11"/>
    <mergeCell ref="J65:J66"/>
    <mergeCell ref="I54:I55"/>
    <mergeCell ref="F44:F45"/>
    <mergeCell ref="I134:I135"/>
    <mergeCell ref="K54:K55"/>
    <mergeCell ref="F123:F124"/>
    <mergeCell ref="C10:C11"/>
    <mergeCell ref="E10:E11"/>
    <mergeCell ref="G10:G11"/>
    <mergeCell ref="E65:E66"/>
    <mergeCell ref="D112:D113"/>
    <mergeCell ref="D87:D88"/>
    <mergeCell ref="B27:B28"/>
    <mergeCell ref="D27:D28"/>
    <mergeCell ref="C145:C146"/>
    <mergeCell ref="F36:F37"/>
    <mergeCell ref="E112:E113"/>
    <mergeCell ref="I76:I77"/>
    <mergeCell ref="G112:G113"/>
    <mergeCell ref="G156:G157"/>
    <mergeCell ref="C76:C77"/>
    <mergeCell ref="C54:C55"/>
    <mergeCell ref="B134:B135"/>
    <mergeCell ref="H123:H124"/>
    <mergeCell ref="F76:F77"/>
    <mergeCell ref="H76:H77"/>
    <mergeCell ref="I112:I113"/>
    <mergeCell ref="C65:C66"/>
    <mergeCell ref="D98:D99"/>
    <mergeCell ref="D123:D124"/>
    <mergeCell ref="D134:D135"/>
    <mergeCell ref="D145:D146"/>
    <mergeCell ref="D156:D157"/>
    <mergeCell ref="D36:D37"/>
    <mergeCell ref="B14:K14"/>
    <mergeCell ref="I65:I66"/>
    <mergeCell ref="B76:B77"/>
    <mergeCell ref="F194:I194"/>
    <mergeCell ref="E44:E45"/>
    <mergeCell ref="G145:G146"/>
    <mergeCell ref="J98:J99"/>
    <mergeCell ref="B98:B99"/>
    <mergeCell ref="B156:B157"/>
    <mergeCell ref="C36:C37"/>
    <mergeCell ref="K134:K135"/>
    <mergeCell ref="F190:I190"/>
    <mergeCell ref="I87:I88"/>
    <mergeCell ref="E54:E55"/>
    <mergeCell ref="B44:B45"/>
    <mergeCell ref="E27:E28"/>
    <mergeCell ref="F87:F88"/>
    <mergeCell ref="J76:J77"/>
    <mergeCell ref="H87:H88"/>
    <mergeCell ref="I156:I157"/>
    <mergeCell ref="G27:G28"/>
    <mergeCell ref="F145:F146"/>
    <mergeCell ref="H145:H146"/>
    <mergeCell ref="C98:C99"/>
    <mergeCell ref="F195:I195"/>
    <mergeCell ref="I145:I146"/>
    <mergeCell ref="B36:B37"/>
    <mergeCell ref="C112:C113"/>
    <mergeCell ref="C156:C157"/>
    <mergeCell ref="E156:E157"/>
    <mergeCell ref="B123:B124"/>
    <mergeCell ref="I123:I124"/>
    <mergeCell ref="F54:F55"/>
    <mergeCell ref="H54:H55"/>
    <mergeCell ref="B112:B113"/>
    <mergeCell ref="F65:F66"/>
    <mergeCell ref="F134:F135"/>
    <mergeCell ref="I36:I37"/>
    <mergeCell ref="C44:C45"/>
    <mergeCell ref="B54:B55"/>
    <mergeCell ref="G44:G45"/>
    <mergeCell ref="I44:I45"/>
    <mergeCell ref="H112:H113"/>
    <mergeCell ref="E87:E88"/>
    <mergeCell ref="F156:F157"/>
    <mergeCell ref="G36:G37"/>
    <mergeCell ref="H44:H45"/>
    <mergeCell ref="J112:J113"/>
    <mergeCell ref="B87:B88"/>
    <mergeCell ref="E98:E99"/>
    <mergeCell ref="G98:G99"/>
    <mergeCell ref="J87:J88"/>
    <mergeCell ref="K87:K88"/>
    <mergeCell ref="K76:K77"/>
    <mergeCell ref="K65:K66"/>
    <mergeCell ref="J44:J45"/>
    <mergeCell ref="K44:K45"/>
    <mergeCell ref="K112:K113"/>
    <mergeCell ref="D44:D45"/>
    <mergeCell ref="D54:D55"/>
    <mergeCell ref="D65:D66"/>
    <mergeCell ref="D76:D77"/>
    <mergeCell ref="A6:K6"/>
    <mergeCell ref="C123:C124"/>
    <mergeCell ref="B145:B146"/>
    <mergeCell ref="B9:G9"/>
    <mergeCell ref="H156:H157"/>
    <mergeCell ref="J54:J55"/>
    <mergeCell ref="B10:B11"/>
    <mergeCell ref="J156:J157"/>
    <mergeCell ref="E123:E124"/>
    <mergeCell ref="G123:G124"/>
    <mergeCell ref="F27:F28"/>
    <mergeCell ref="E145:E146"/>
    <mergeCell ref="B65:B66"/>
    <mergeCell ref="H27:H28"/>
    <mergeCell ref="E36:E37"/>
    <mergeCell ref="E76:E77"/>
    <mergeCell ref="C87:C88"/>
    <mergeCell ref="G76:G77"/>
    <mergeCell ref="G54:G55"/>
    <mergeCell ref="B155:K155"/>
    <mergeCell ref="K156:K157"/>
    <mergeCell ref="J123:J124"/>
    <mergeCell ref="K123:K124"/>
    <mergeCell ref="K98:K99"/>
    <mergeCell ref="K145:K146"/>
    <mergeCell ref="C134:C135"/>
    <mergeCell ref="E134:E135"/>
    <mergeCell ref="F98:F99"/>
    <mergeCell ref="G87:G88"/>
    <mergeCell ref="H98:H99"/>
    <mergeCell ref="G134:G135"/>
    <mergeCell ref="B26:K26"/>
    <mergeCell ref="J27:J28"/>
    <mergeCell ref="K27:K28"/>
    <mergeCell ref="J36:J37"/>
    <mergeCell ref="K36:K37"/>
    <mergeCell ref="B35:K35"/>
    <mergeCell ref="B43:K43"/>
    <mergeCell ref="B53:K53"/>
    <mergeCell ref="B64:K64"/>
    <mergeCell ref="B75:K75"/>
    <mergeCell ref="B86:K86"/>
    <mergeCell ref="B97:K97"/>
    <mergeCell ref="B111:K111"/>
    <mergeCell ref="B122:K122"/>
    <mergeCell ref="B133:K133"/>
    <mergeCell ref="B144:K144"/>
    <mergeCell ref="I27:I28"/>
  </mergeCells>
  <printOptions horizontalCentered="1"/>
  <pageMargins left="0.25" right="0.25" top="0.45" bottom="0.45" header="0.2" footer="0.2"/>
  <pageSetup paperSize="9" scale="61" fitToHeight="0" orientation="landscape" r:id="rId1"/>
  <headerFooter differentFirst="1">
    <oddFooter>&amp;C&amp;8 &amp;K667784Asea360 Consolidation | Export Sailing Schedule |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881C4"/>
    <pageSetUpPr fitToPage="1"/>
  </sheetPr>
  <dimension ref="A1:V162"/>
  <sheetViews>
    <sheetView showGridLines="0" zoomScale="70" zoomScaleNormal="70" zoomScaleSheetLayoutView="100" workbookViewId="0">
      <pane ySplit="7" topLeftCell="A8" activePane="bottomLeft" state="frozen"/>
      <selection pane="bottomLeft" activeCell="D12" sqref="D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5" width="22.7109375" style="1" customWidth="1"/>
    <col min="6" max="8" width="22.7109375" style="2" customWidth="1"/>
    <col min="9" max="9" width="22.7109375" customWidth="1"/>
    <col min="10" max="11" width="22.7109375" style="2" customWidth="1"/>
    <col min="12" max="12" width="22.7109375" style="7" customWidth="1"/>
    <col min="13" max="22" width="13" customWidth="1"/>
    <col min="23" max="16384" width="14" style="3"/>
  </cols>
  <sheetData>
    <row r="1" spans="1:22" x14ac:dyDescent="0.25">
      <c r="B1" s="6"/>
      <c r="C1" s="6"/>
      <c r="D1" s="6"/>
      <c r="E1" s="6"/>
      <c r="F1" s="7"/>
      <c r="G1" s="7"/>
      <c r="H1" s="7"/>
      <c r="I1" s="7"/>
      <c r="J1" s="7"/>
      <c r="K1" s="7"/>
    </row>
    <row r="2" spans="1:22" x14ac:dyDescent="0.25">
      <c r="B2" s="6"/>
      <c r="C2" s="6"/>
      <c r="D2" s="6"/>
      <c r="E2" s="6"/>
      <c r="F2" s="7"/>
      <c r="G2" s="7"/>
      <c r="H2" s="7"/>
      <c r="I2" s="7"/>
      <c r="J2" s="7"/>
      <c r="K2" s="7"/>
    </row>
    <row r="3" spans="1:22" x14ac:dyDescent="0.25">
      <c r="B3" s="6"/>
      <c r="C3" s="6"/>
      <c r="D3" s="6"/>
      <c r="E3" s="6"/>
      <c r="F3" s="7"/>
      <c r="G3" s="7"/>
      <c r="H3" s="7"/>
      <c r="I3" s="7"/>
      <c r="J3" s="7"/>
      <c r="K3" s="7"/>
    </row>
    <row r="4" spans="1:22" ht="29.25" customHeight="1" x14ac:dyDescent="0.25">
      <c r="B4" s="6"/>
      <c r="C4" s="6"/>
      <c r="D4" s="6"/>
      <c r="E4" s="6"/>
      <c r="F4" s="7"/>
      <c r="G4" s="7"/>
      <c r="H4" s="7"/>
      <c r="I4" s="7"/>
      <c r="J4" s="7"/>
      <c r="K4" s="7"/>
    </row>
    <row r="5" spans="1:22" ht="29.25" customHeight="1" x14ac:dyDescent="0.25">
      <c r="B5" s="6"/>
      <c r="C5" s="6"/>
      <c r="D5" s="6"/>
      <c r="E5" s="6"/>
      <c r="F5" s="7"/>
      <c r="G5" s="7"/>
      <c r="H5" s="7"/>
      <c r="I5" s="7"/>
      <c r="J5" s="7"/>
      <c r="K5" s="7"/>
    </row>
    <row r="6" spans="1:22" s="127" customFormat="1" ht="54" customHeight="1" x14ac:dyDescent="0.25">
      <c r="A6" s="201" t="s">
        <v>138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</row>
    <row r="7" spans="1:22" s="4" customFormat="1" ht="54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</row>
    <row r="8" spans="1:22" s="73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16"/>
    </row>
    <row r="9" spans="1:22" s="13" customFormat="1" ht="43.5" customHeight="1" x14ac:dyDescent="0.3">
      <c r="A9" s="12"/>
      <c r="B9" s="188" t="s">
        <v>58</v>
      </c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24"/>
      <c r="N9" s="124"/>
      <c r="O9" s="124"/>
      <c r="P9" s="124"/>
      <c r="Q9" s="124"/>
      <c r="R9" s="124"/>
      <c r="S9" s="124"/>
      <c r="T9" s="124"/>
      <c r="U9" s="124"/>
      <c r="V9" s="124"/>
    </row>
    <row r="10" spans="1:22" s="13" customFormat="1" ht="30" customHeight="1" x14ac:dyDescent="0.3">
      <c r="A10" s="12"/>
      <c r="B10" s="182" t="s">
        <v>1</v>
      </c>
      <c r="C10" s="184" t="s">
        <v>2</v>
      </c>
      <c r="D10" s="184" t="s">
        <v>109</v>
      </c>
      <c r="E10" s="184" t="s">
        <v>3</v>
      </c>
      <c r="F10" s="186" t="s">
        <v>4</v>
      </c>
      <c r="G10" s="186" t="s">
        <v>110</v>
      </c>
      <c r="H10" s="186" t="s">
        <v>60</v>
      </c>
      <c r="I10" s="186" t="s">
        <v>61</v>
      </c>
      <c r="J10" s="186" t="s">
        <v>111</v>
      </c>
      <c r="K10" s="186" t="s">
        <v>63</v>
      </c>
      <c r="L10" s="186" t="s">
        <v>112</v>
      </c>
      <c r="M10" s="124"/>
      <c r="N10" s="124"/>
      <c r="O10" s="124"/>
      <c r="P10" s="124"/>
      <c r="Q10" s="124"/>
      <c r="R10" s="124"/>
      <c r="S10" s="124"/>
      <c r="T10" s="124"/>
      <c r="U10" s="124"/>
      <c r="V10" s="124"/>
    </row>
    <row r="11" spans="1:22" s="13" customFormat="1" ht="17.25" customHeight="1" x14ac:dyDescent="0.3">
      <c r="A11" s="12"/>
      <c r="B11" s="192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24"/>
      <c r="N11" s="124"/>
      <c r="O11" s="124"/>
      <c r="P11" s="124"/>
      <c r="Q11" s="124"/>
      <c r="R11" s="124"/>
      <c r="S11" s="124"/>
      <c r="T11" s="124"/>
      <c r="U11" s="124"/>
      <c r="V11" s="124"/>
    </row>
    <row r="12" spans="1:22" s="13" customFormat="1" ht="21" customHeight="1" x14ac:dyDescent="0.25">
      <c r="A12" s="54"/>
      <c r="B12" s="128" t="s">
        <v>65</v>
      </c>
      <c r="C12" s="129" t="s">
        <v>66</v>
      </c>
      <c r="D12" s="130">
        <f>F12-7</f>
        <v>46297</v>
      </c>
      <c r="E12" s="130">
        <f>F12</f>
        <v>46304</v>
      </c>
      <c r="F12" s="130">
        <v>46304</v>
      </c>
      <c r="G12" s="130">
        <v>46312</v>
      </c>
      <c r="H12" s="130">
        <v>46331</v>
      </c>
      <c r="I12" s="130">
        <f>(G12+28)</f>
        <v>46340</v>
      </c>
      <c r="J12" s="130">
        <f>G12+29</f>
        <v>46341</v>
      </c>
      <c r="K12" s="130">
        <f t="shared" ref="K12:L16" si="0">(G12+30)</f>
        <v>46342</v>
      </c>
      <c r="L12" s="130">
        <f t="shared" si="0"/>
        <v>46361</v>
      </c>
    </row>
    <row r="13" spans="1:22" s="13" customFormat="1" ht="21" customHeight="1" x14ac:dyDescent="0.25">
      <c r="A13" s="54"/>
      <c r="B13" s="128" t="s">
        <v>67</v>
      </c>
      <c r="C13" s="129" t="s">
        <v>68</v>
      </c>
      <c r="D13" s="130">
        <f>F13-7</f>
        <v>46311</v>
      </c>
      <c r="E13" s="130">
        <f>F13</f>
        <v>46318</v>
      </c>
      <c r="F13" s="130">
        <v>46318</v>
      </c>
      <c r="G13" s="130">
        <v>46325</v>
      </c>
      <c r="H13" s="130">
        <v>46343</v>
      </c>
      <c r="I13" s="130">
        <f>(G13+28)</f>
        <v>46353</v>
      </c>
      <c r="J13" s="130">
        <f>G13+29</f>
        <v>46354</v>
      </c>
      <c r="K13" s="130">
        <f t="shared" si="0"/>
        <v>46355</v>
      </c>
      <c r="L13" s="130">
        <f t="shared" si="0"/>
        <v>46373</v>
      </c>
    </row>
    <row r="14" spans="1:22" s="13" customFormat="1" ht="21" customHeight="1" x14ac:dyDescent="0.25">
      <c r="A14" s="54"/>
      <c r="B14" s="128" t="s">
        <v>113</v>
      </c>
      <c r="C14" s="129" t="s">
        <v>114</v>
      </c>
      <c r="D14" s="130">
        <f>F14-7</f>
        <v>46322</v>
      </c>
      <c r="E14" s="130">
        <f>F14</f>
        <v>46329</v>
      </c>
      <c r="F14" s="130">
        <v>46329</v>
      </c>
      <c r="G14" s="130">
        <v>46338</v>
      </c>
      <c r="H14" s="130">
        <v>46358</v>
      </c>
      <c r="I14" s="130">
        <f>(G14+28)</f>
        <v>46366</v>
      </c>
      <c r="J14" s="130">
        <f>G14+29</f>
        <v>46367</v>
      </c>
      <c r="K14" s="130">
        <f t="shared" si="0"/>
        <v>46368</v>
      </c>
      <c r="L14" s="130">
        <f t="shared" si="0"/>
        <v>46388</v>
      </c>
    </row>
    <row r="15" spans="1:22" s="13" customFormat="1" ht="21" customHeight="1" x14ac:dyDescent="0.25">
      <c r="A15" s="54"/>
      <c r="B15" s="128" t="s">
        <v>147</v>
      </c>
      <c r="C15" s="129" t="s">
        <v>161</v>
      </c>
      <c r="D15" s="130">
        <f>F15-7</f>
        <v>46336</v>
      </c>
      <c r="E15" s="130">
        <f>F15</f>
        <v>46343</v>
      </c>
      <c r="F15" s="130">
        <v>46343</v>
      </c>
      <c r="G15" s="130">
        <v>46350</v>
      </c>
      <c r="H15" s="130">
        <v>46372</v>
      </c>
      <c r="I15" s="130">
        <f>(G15+28)</f>
        <v>46378</v>
      </c>
      <c r="J15" s="130">
        <f>G15+29</f>
        <v>46379</v>
      </c>
      <c r="K15" s="130">
        <f t="shared" si="0"/>
        <v>46380</v>
      </c>
      <c r="L15" s="130">
        <f t="shared" si="0"/>
        <v>46402</v>
      </c>
    </row>
    <row r="16" spans="1:22" s="13" customFormat="1" ht="21" customHeight="1" x14ac:dyDescent="0.25">
      <c r="A16" s="54"/>
      <c r="B16" s="128" t="s">
        <v>72</v>
      </c>
      <c r="C16" s="129" t="s">
        <v>73</v>
      </c>
      <c r="D16" s="130">
        <f>F16-7</f>
        <v>46343</v>
      </c>
      <c r="E16" s="130">
        <f>F16</f>
        <v>46350</v>
      </c>
      <c r="F16" s="130">
        <v>46350</v>
      </c>
      <c r="G16" s="130">
        <v>46357</v>
      </c>
      <c r="H16" s="130">
        <v>46379</v>
      </c>
      <c r="I16" s="130">
        <f>(G16+28)</f>
        <v>46385</v>
      </c>
      <c r="J16" s="130">
        <f>G16+29</f>
        <v>46386</v>
      </c>
      <c r="K16" s="130">
        <f t="shared" si="0"/>
        <v>46387</v>
      </c>
      <c r="L16" s="130">
        <f t="shared" si="0"/>
        <v>46409</v>
      </c>
    </row>
    <row r="17" spans="1:12" x14ac:dyDescent="0.25">
      <c r="B17" s="10"/>
      <c r="C17" s="10"/>
      <c r="D17" s="71"/>
      <c r="E17" s="71"/>
      <c r="F17" s="10"/>
      <c r="G17" s="10"/>
      <c r="H17" s="10"/>
      <c r="I17" s="10"/>
      <c r="J17" s="10"/>
      <c r="K17" s="10"/>
      <c r="L17" s="10"/>
    </row>
    <row r="18" spans="1:12" ht="43.5" customHeight="1" thickBot="1" x14ac:dyDescent="0.3">
      <c r="B18" s="188" t="s">
        <v>115</v>
      </c>
      <c r="C18" s="188"/>
      <c r="D18" s="188"/>
      <c r="E18" s="188"/>
      <c r="F18" s="188"/>
      <c r="G18" s="188"/>
      <c r="H18" s="188"/>
      <c r="I18" s="188"/>
      <c r="J18" s="189"/>
      <c r="K18" s="189"/>
      <c r="L18" s="189"/>
    </row>
    <row r="19" spans="1:12" ht="30" customHeight="1" x14ac:dyDescent="0.25">
      <c r="B19" s="182" t="s">
        <v>1</v>
      </c>
      <c r="C19" s="184" t="s">
        <v>2</v>
      </c>
      <c r="D19" s="184" t="s">
        <v>109</v>
      </c>
      <c r="E19" s="184" t="s">
        <v>3</v>
      </c>
      <c r="F19" s="186" t="s">
        <v>4</v>
      </c>
      <c r="G19" s="186" t="s">
        <v>110</v>
      </c>
      <c r="H19" s="186" t="s">
        <v>6</v>
      </c>
      <c r="I19" s="186" t="s">
        <v>33</v>
      </c>
      <c r="J19" s="157"/>
      <c r="K19" s="157"/>
      <c r="L19" s="157"/>
    </row>
    <row r="20" spans="1:12" ht="18" customHeight="1" x14ac:dyDescent="0.25">
      <c r="B20" s="192"/>
      <c r="C20" s="187"/>
      <c r="D20" s="187"/>
      <c r="E20" s="187"/>
      <c r="F20" s="187"/>
      <c r="G20" s="187"/>
      <c r="H20" s="187"/>
      <c r="I20" s="187"/>
      <c r="J20" s="157"/>
      <c r="K20" s="157"/>
      <c r="L20" s="157"/>
    </row>
    <row r="21" spans="1:12" ht="21" customHeight="1" x14ac:dyDescent="0.25">
      <c r="B21" s="128" t="str">
        <f>B29</f>
        <v>KOTA LUMAYAN</v>
      </c>
      <c r="C21" s="151" t="s">
        <v>116</v>
      </c>
      <c r="D21" s="130">
        <f>F21-7</f>
        <v>46303</v>
      </c>
      <c r="E21" s="130">
        <f>F21</f>
        <v>46310</v>
      </c>
      <c r="F21" s="130">
        <f t="shared" ref="F21:H24" si="1">F29</f>
        <v>46310</v>
      </c>
      <c r="G21" s="130">
        <f t="shared" si="1"/>
        <v>46317</v>
      </c>
      <c r="H21" s="130">
        <f t="shared" si="1"/>
        <v>46328</v>
      </c>
      <c r="I21" s="130">
        <f>G21+26</f>
        <v>46343</v>
      </c>
      <c r="J21" s="174"/>
      <c r="K21" s="174"/>
      <c r="L21" s="174"/>
    </row>
    <row r="22" spans="1:12" ht="21" customHeight="1" x14ac:dyDescent="0.25">
      <c r="B22" s="128" t="str">
        <f>B30</f>
        <v>OOCL YOKOHAMA</v>
      </c>
      <c r="C22" s="151" t="s">
        <v>117</v>
      </c>
      <c r="D22" s="130">
        <f>F22-7</f>
        <v>46311</v>
      </c>
      <c r="E22" s="130">
        <f>F22</f>
        <v>46318</v>
      </c>
      <c r="F22" s="130">
        <f t="shared" si="1"/>
        <v>46318</v>
      </c>
      <c r="G22" s="130">
        <f t="shared" si="1"/>
        <v>46327</v>
      </c>
      <c r="H22" s="130">
        <f t="shared" si="1"/>
        <v>46341</v>
      </c>
      <c r="I22" s="130">
        <f>G22+26</f>
        <v>46353</v>
      </c>
      <c r="J22" s="174"/>
      <c r="K22" s="174"/>
      <c r="L22" s="174"/>
    </row>
    <row r="23" spans="1:12" ht="21" customHeight="1" x14ac:dyDescent="0.25">
      <c r="B23" s="128" t="str">
        <f>B31</f>
        <v>KOTA LARIS</v>
      </c>
      <c r="C23" s="151" t="s">
        <v>118</v>
      </c>
      <c r="D23" s="130">
        <f>F23-7</f>
        <v>46325</v>
      </c>
      <c r="E23" s="130">
        <f>F23</f>
        <v>46332</v>
      </c>
      <c r="F23" s="130">
        <f t="shared" si="1"/>
        <v>46332</v>
      </c>
      <c r="G23" s="130">
        <f t="shared" si="1"/>
        <v>46339</v>
      </c>
      <c r="H23" s="130">
        <f t="shared" si="1"/>
        <v>46351</v>
      </c>
      <c r="I23" s="130">
        <f>G23+26</f>
        <v>46365</v>
      </c>
      <c r="J23" s="174"/>
      <c r="K23" s="174"/>
      <c r="L23" s="174"/>
    </row>
    <row r="24" spans="1:12" ht="21" customHeight="1" x14ac:dyDescent="0.25">
      <c r="B24" s="128" t="str">
        <f>B32</f>
        <v>KOTA LUMAYAN</v>
      </c>
      <c r="C24" s="151" t="s">
        <v>119</v>
      </c>
      <c r="D24" s="130">
        <f>F24-7</f>
        <v>46336</v>
      </c>
      <c r="E24" s="130">
        <f>F24</f>
        <v>46343</v>
      </c>
      <c r="F24" s="130">
        <f t="shared" si="1"/>
        <v>46343</v>
      </c>
      <c r="G24" s="130">
        <f t="shared" si="1"/>
        <v>46350</v>
      </c>
      <c r="H24" s="130">
        <f t="shared" si="1"/>
        <v>46361</v>
      </c>
      <c r="I24" s="130">
        <f>G24+26</f>
        <v>46376</v>
      </c>
      <c r="J24" s="174"/>
      <c r="K24" s="174"/>
      <c r="L24" s="174"/>
    </row>
    <row r="25" spans="1:12" x14ac:dyDescent="0.25">
      <c r="B25" s="209"/>
      <c r="C25" s="210"/>
      <c r="D25" s="210"/>
      <c r="E25" s="210"/>
      <c r="F25" s="191"/>
      <c r="G25" s="191"/>
      <c r="H25" s="191"/>
      <c r="I25" s="78"/>
      <c r="J25" s="17"/>
      <c r="K25" s="10"/>
      <c r="L25" s="8"/>
    </row>
    <row r="26" spans="1:12" ht="43.5" customHeight="1" thickBot="1" x14ac:dyDescent="0.3">
      <c r="B26" s="188" t="s">
        <v>0</v>
      </c>
      <c r="C26" s="188"/>
      <c r="D26" s="188"/>
      <c r="E26" s="188"/>
      <c r="F26" s="188"/>
      <c r="G26" s="188"/>
      <c r="H26" s="188"/>
      <c r="I26" s="188"/>
      <c r="J26" s="188"/>
      <c r="K26" s="188"/>
      <c r="L26" s="189"/>
    </row>
    <row r="27" spans="1:12" ht="30" customHeight="1" x14ac:dyDescent="0.25">
      <c r="B27" s="182" t="s">
        <v>1</v>
      </c>
      <c r="C27" s="184" t="s">
        <v>2</v>
      </c>
      <c r="D27" s="184" t="s">
        <v>109</v>
      </c>
      <c r="E27" s="184" t="s">
        <v>3</v>
      </c>
      <c r="F27" s="186" t="s">
        <v>4</v>
      </c>
      <c r="G27" s="186" t="s">
        <v>110</v>
      </c>
      <c r="H27" s="186" t="s">
        <v>6</v>
      </c>
      <c r="I27" s="186" t="s">
        <v>20</v>
      </c>
      <c r="J27" s="186" t="s">
        <v>23</v>
      </c>
      <c r="K27" s="186" t="s">
        <v>36</v>
      </c>
      <c r="L27" s="157"/>
    </row>
    <row r="28" spans="1:12" ht="25.5" customHeight="1" x14ac:dyDescent="0.25">
      <c r="B28" s="192"/>
      <c r="C28" s="187"/>
      <c r="D28" s="187"/>
      <c r="E28" s="187"/>
      <c r="F28" s="187"/>
      <c r="G28" s="187"/>
      <c r="H28" s="187"/>
      <c r="I28" s="187"/>
      <c r="J28" s="187"/>
      <c r="K28" s="187"/>
      <c r="L28" s="157"/>
    </row>
    <row r="29" spans="1:12" ht="21" customHeight="1" x14ac:dyDescent="0.25">
      <c r="A29" s="52"/>
      <c r="B29" s="128" t="s">
        <v>56</v>
      </c>
      <c r="C29" s="151" t="s">
        <v>122</v>
      </c>
      <c r="D29" s="130">
        <v>46303</v>
      </c>
      <c r="E29" s="130">
        <f t="shared" ref="E29:E30" si="2">F29</f>
        <v>46310</v>
      </c>
      <c r="F29" s="130">
        <v>46310</v>
      </c>
      <c r="G29" s="130">
        <v>46317</v>
      </c>
      <c r="H29" s="130">
        <v>46328</v>
      </c>
      <c r="I29" s="130">
        <f t="shared" ref="I29:I35" si="3">G29+27</f>
        <v>46344</v>
      </c>
      <c r="J29" s="130">
        <f t="shared" ref="J29:J35" si="4">G29+25</f>
        <v>46342</v>
      </c>
      <c r="K29" s="130">
        <f t="shared" ref="K29:K35" si="5">G29+28</f>
        <v>46345</v>
      </c>
      <c r="L29" s="174"/>
    </row>
    <row r="30" spans="1:12" ht="21" customHeight="1" x14ac:dyDescent="0.25">
      <c r="A30" s="52"/>
      <c r="B30" s="128" t="s">
        <v>120</v>
      </c>
      <c r="C30" s="151" t="s">
        <v>125</v>
      </c>
      <c r="D30" s="130">
        <f t="shared" ref="D30" si="6">F30-7</f>
        <v>46311</v>
      </c>
      <c r="E30" s="130">
        <f t="shared" si="2"/>
        <v>46318</v>
      </c>
      <c r="F30" s="130">
        <v>46318</v>
      </c>
      <c r="G30" s="130">
        <v>46327</v>
      </c>
      <c r="H30" s="130">
        <v>46341</v>
      </c>
      <c r="I30" s="130">
        <f t="shared" si="3"/>
        <v>46354</v>
      </c>
      <c r="J30" s="130">
        <f t="shared" si="4"/>
        <v>46352</v>
      </c>
      <c r="K30" s="130">
        <f t="shared" si="5"/>
        <v>46355</v>
      </c>
      <c r="L30" s="174"/>
    </row>
    <row r="31" spans="1:12" ht="21" customHeight="1" x14ac:dyDescent="0.25">
      <c r="A31" s="52"/>
      <c r="B31" s="128" t="s">
        <v>126</v>
      </c>
      <c r="C31" s="151" t="s">
        <v>127</v>
      </c>
      <c r="D31" s="130">
        <f t="shared" ref="D31" si="7">F31-7</f>
        <v>46325</v>
      </c>
      <c r="E31" s="130">
        <f t="shared" ref="E31:E35" si="8">F31</f>
        <v>46332</v>
      </c>
      <c r="F31" s="130">
        <v>46332</v>
      </c>
      <c r="G31" s="130">
        <v>46339</v>
      </c>
      <c r="H31" s="130">
        <v>46351</v>
      </c>
      <c r="I31" s="130">
        <f t="shared" si="3"/>
        <v>46366</v>
      </c>
      <c r="J31" s="130">
        <f t="shared" si="4"/>
        <v>46364</v>
      </c>
      <c r="K31" s="130">
        <f t="shared" si="5"/>
        <v>46367</v>
      </c>
      <c r="L31" s="174"/>
    </row>
    <row r="32" spans="1:12" ht="21" customHeight="1" x14ac:dyDescent="0.25">
      <c r="A32" s="52"/>
      <c r="B32" s="128" t="s">
        <v>56</v>
      </c>
      <c r="C32" s="151" t="s">
        <v>82</v>
      </c>
      <c r="D32" s="130">
        <v>46336</v>
      </c>
      <c r="E32" s="130">
        <f t="shared" si="8"/>
        <v>46343</v>
      </c>
      <c r="F32" s="130">
        <v>46343</v>
      </c>
      <c r="G32" s="130">
        <v>46350</v>
      </c>
      <c r="H32" s="130">
        <v>46361</v>
      </c>
      <c r="I32" s="130">
        <f t="shared" si="3"/>
        <v>46377</v>
      </c>
      <c r="J32" s="130">
        <f t="shared" si="4"/>
        <v>46375</v>
      </c>
      <c r="K32" s="130">
        <f t="shared" si="5"/>
        <v>46378</v>
      </c>
      <c r="L32" s="174"/>
    </row>
    <row r="33" spans="1:12" ht="21" customHeight="1" x14ac:dyDescent="0.25">
      <c r="A33" s="52"/>
      <c r="B33" s="128" t="s">
        <v>120</v>
      </c>
      <c r="C33" s="181" t="s">
        <v>150</v>
      </c>
      <c r="D33" s="177">
        <v>46346</v>
      </c>
      <c r="E33" s="130">
        <f t="shared" si="8"/>
        <v>46353</v>
      </c>
      <c r="F33" s="130">
        <v>46353</v>
      </c>
      <c r="G33" s="130">
        <v>46360</v>
      </c>
      <c r="H33" s="130">
        <v>46374</v>
      </c>
      <c r="I33" s="130">
        <f t="shared" si="3"/>
        <v>46387</v>
      </c>
      <c r="J33" s="130">
        <f t="shared" si="4"/>
        <v>46385</v>
      </c>
      <c r="K33" s="130">
        <f t="shared" si="5"/>
        <v>46388</v>
      </c>
      <c r="L33" s="174"/>
    </row>
    <row r="34" spans="1:12" ht="21" customHeight="1" x14ac:dyDescent="0.25">
      <c r="A34" s="52"/>
      <c r="B34" s="128" t="s">
        <v>126</v>
      </c>
      <c r="C34" s="151" t="s">
        <v>146</v>
      </c>
      <c r="D34" s="130">
        <v>46353</v>
      </c>
      <c r="E34" s="130">
        <f t="shared" si="8"/>
        <v>46360</v>
      </c>
      <c r="F34" s="130">
        <v>46360</v>
      </c>
      <c r="G34" s="130">
        <v>46367</v>
      </c>
      <c r="H34" s="130">
        <v>46381</v>
      </c>
      <c r="I34" s="130">
        <f t="shared" si="3"/>
        <v>46394</v>
      </c>
      <c r="J34" s="130">
        <f t="shared" si="4"/>
        <v>46392</v>
      </c>
      <c r="K34" s="130">
        <f t="shared" si="5"/>
        <v>46395</v>
      </c>
      <c r="L34" s="174"/>
    </row>
    <row r="35" spans="1:12" ht="21" customHeight="1" x14ac:dyDescent="0.25">
      <c r="A35" s="52"/>
      <c r="B35" s="128" t="s">
        <v>121</v>
      </c>
      <c r="C35" s="151" t="s">
        <v>162</v>
      </c>
      <c r="D35" s="130">
        <v>46360</v>
      </c>
      <c r="E35" s="130">
        <f t="shared" si="8"/>
        <v>46367</v>
      </c>
      <c r="F35" s="130">
        <v>46367</v>
      </c>
      <c r="G35" s="130">
        <v>46374</v>
      </c>
      <c r="H35" s="130">
        <v>46388</v>
      </c>
      <c r="I35" s="130">
        <f t="shared" si="3"/>
        <v>46401</v>
      </c>
      <c r="J35" s="130">
        <f t="shared" si="4"/>
        <v>46399</v>
      </c>
      <c r="K35" s="130">
        <f t="shared" si="5"/>
        <v>46402</v>
      </c>
      <c r="L35" s="174"/>
    </row>
    <row r="36" spans="1:12" ht="18" customHeight="1" x14ac:dyDescent="0.3">
      <c r="B36" s="21"/>
      <c r="C36" s="22"/>
      <c r="D36" s="22"/>
      <c r="E36" s="22"/>
      <c r="F36" s="18"/>
      <c r="G36" s="18"/>
      <c r="H36" s="18"/>
      <c r="I36" s="18"/>
      <c r="J36" s="20"/>
      <c r="K36" s="8"/>
      <c r="L36" s="8"/>
    </row>
    <row r="37" spans="1:12" ht="43.5" customHeight="1" thickBot="1" x14ac:dyDescent="0.3">
      <c r="B37" s="188" t="s">
        <v>128</v>
      </c>
      <c r="C37" s="188"/>
      <c r="D37" s="188"/>
      <c r="E37" s="188"/>
      <c r="F37" s="188"/>
      <c r="G37" s="188"/>
      <c r="H37" s="188"/>
      <c r="I37" s="188"/>
      <c r="J37" s="188"/>
      <c r="K37" s="189"/>
      <c r="L37" s="189"/>
    </row>
    <row r="38" spans="1:12" ht="30" customHeight="1" x14ac:dyDescent="0.25">
      <c r="B38" s="182" t="s">
        <v>1</v>
      </c>
      <c r="C38" s="184" t="s">
        <v>2</v>
      </c>
      <c r="D38" s="184" t="s">
        <v>109</v>
      </c>
      <c r="E38" s="184" t="s">
        <v>3</v>
      </c>
      <c r="F38" s="186" t="s">
        <v>4</v>
      </c>
      <c r="G38" s="186" t="s">
        <v>110</v>
      </c>
      <c r="H38" s="186" t="s">
        <v>6</v>
      </c>
      <c r="I38" s="186" t="s">
        <v>44</v>
      </c>
      <c r="J38" s="186" t="s">
        <v>45</v>
      </c>
      <c r="K38" s="157"/>
      <c r="L38" s="157"/>
    </row>
    <row r="39" spans="1:12" ht="38.25" customHeight="1" x14ac:dyDescent="0.25">
      <c r="B39" s="183"/>
      <c r="C39" s="185"/>
      <c r="D39" s="185"/>
      <c r="E39" s="185"/>
      <c r="F39" s="185"/>
      <c r="G39" s="185"/>
      <c r="H39" s="185"/>
      <c r="I39" s="185"/>
      <c r="J39" s="185"/>
      <c r="K39" s="157"/>
      <c r="L39" s="157"/>
    </row>
    <row r="40" spans="1:12" ht="21" customHeight="1" x14ac:dyDescent="0.25">
      <c r="B40" s="128" t="str">
        <f>B29</f>
        <v>KOTA LUMAYAN</v>
      </c>
      <c r="C40" s="129" t="str">
        <f t="shared" ref="B40:H43" si="9">C29</f>
        <v>193N</v>
      </c>
      <c r="D40" s="130">
        <f t="shared" si="9"/>
        <v>46303</v>
      </c>
      <c r="E40" s="130">
        <f t="shared" si="9"/>
        <v>46310</v>
      </c>
      <c r="F40" s="130">
        <f t="shared" si="9"/>
        <v>46310</v>
      </c>
      <c r="G40" s="130">
        <f t="shared" si="9"/>
        <v>46317</v>
      </c>
      <c r="H40" s="130">
        <f t="shared" si="9"/>
        <v>46328</v>
      </c>
      <c r="I40" s="130">
        <f t="shared" ref="I40:J43" si="10">G40+28</f>
        <v>46345</v>
      </c>
      <c r="J40" s="130">
        <f t="shared" si="10"/>
        <v>46356</v>
      </c>
      <c r="K40" s="174"/>
      <c r="L40" s="174"/>
    </row>
    <row r="41" spans="1:12" ht="21" customHeight="1" x14ac:dyDescent="0.25">
      <c r="B41" s="128" t="str">
        <f t="shared" si="9"/>
        <v>OOCL YOKOHAMA</v>
      </c>
      <c r="C41" s="129" t="str">
        <f t="shared" si="9"/>
        <v>215N</v>
      </c>
      <c r="D41" s="130">
        <f t="shared" si="9"/>
        <v>46311</v>
      </c>
      <c r="E41" s="130">
        <f t="shared" si="9"/>
        <v>46318</v>
      </c>
      <c r="F41" s="130">
        <f t="shared" si="9"/>
        <v>46318</v>
      </c>
      <c r="G41" s="130">
        <f t="shared" si="9"/>
        <v>46327</v>
      </c>
      <c r="H41" s="130">
        <f t="shared" si="9"/>
        <v>46341</v>
      </c>
      <c r="I41" s="130">
        <f t="shared" si="10"/>
        <v>46355</v>
      </c>
      <c r="J41" s="130">
        <f t="shared" si="10"/>
        <v>46369</v>
      </c>
      <c r="K41" s="174"/>
      <c r="L41" s="174"/>
    </row>
    <row r="42" spans="1:12" ht="21" customHeight="1" x14ac:dyDescent="0.25">
      <c r="B42" s="128" t="str">
        <f t="shared" si="9"/>
        <v>KOTA LARIS</v>
      </c>
      <c r="C42" s="129" t="str">
        <f t="shared" si="9"/>
        <v>103N</v>
      </c>
      <c r="D42" s="130">
        <f t="shared" si="9"/>
        <v>46325</v>
      </c>
      <c r="E42" s="130">
        <f t="shared" si="9"/>
        <v>46332</v>
      </c>
      <c r="F42" s="130">
        <f t="shared" si="9"/>
        <v>46332</v>
      </c>
      <c r="G42" s="130">
        <f t="shared" si="9"/>
        <v>46339</v>
      </c>
      <c r="H42" s="130">
        <f t="shared" si="9"/>
        <v>46351</v>
      </c>
      <c r="I42" s="130">
        <f t="shared" si="10"/>
        <v>46367</v>
      </c>
      <c r="J42" s="130">
        <f t="shared" si="10"/>
        <v>46379</v>
      </c>
      <c r="K42" s="174"/>
      <c r="L42" s="174"/>
    </row>
    <row r="43" spans="1:12" ht="21" customHeight="1" x14ac:dyDescent="0.25">
      <c r="B43" s="128" t="str">
        <f t="shared" si="9"/>
        <v>KOTA LUMAYAN</v>
      </c>
      <c r="C43" s="129" t="str">
        <f t="shared" si="9"/>
        <v>194N</v>
      </c>
      <c r="D43" s="130">
        <f t="shared" si="9"/>
        <v>46336</v>
      </c>
      <c r="E43" s="130">
        <f t="shared" si="9"/>
        <v>46343</v>
      </c>
      <c r="F43" s="130">
        <f t="shared" si="9"/>
        <v>46343</v>
      </c>
      <c r="G43" s="130">
        <f t="shared" si="9"/>
        <v>46350</v>
      </c>
      <c r="H43" s="130">
        <f t="shared" si="9"/>
        <v>46361</v>
      </c>
      <c r="I43" s="130">
        <f t="shared" si="10"/>
        <v>46378</v>
      </c>
      <c r="J43" s="130">
        <f t="shared" si="10"/>
        <v>46389</v>
      </c>
      <c r="K43" s="174"/>
      <c r="L43" s="174"/>
    </row>
    <row r="44" spans="1:12" ht="18" customHeight="1" x14ac:dyDescent="0.3">
      <c r="B44" s="26"/>
      <c r="C44" s="27"/>
      <c r="D44" s="27"/>
      <c r="E44" s="27"/>
      <c r="F44" s="28"/>
      <c r="G44" s="29"/>
      <c r="H44" s="29"/>
      <c r="I44" s="29"/>
      <c r="J44" s="29"/>
      <c r="K44" s="29"/>
      <c r="L44" s="8"/>
    </row>
    <row r="45" spans="1:12" ht="43.5" customHeight="1" thickBot="1" x14ac:dyDescent="0.3">
      <c r="B45" s="188" t="s">
        <v>46</v>
      </c>
      <c r="C45" s="188"/>
      <c r="D45" s="188"/>
      <c r="E45" s="188"/>
      <c r="F45" s="188"/>
      <c r="G45" s="188"/>
      <c r="H45" s="188"/>
      <c r="I45" s="188"/>
      <c r="J45" s="188"/>
      <c r="K45" s="189"/>
      <c r="L45" s="189"/>
    </row>
    <row r="46" spans="1:12" ht="30" customHeight="1" x14ac:dyDescent="0.25">
      <c r="B46" s="182" t="s">
        <v>1</v>
      </c>
      <c r="C46" s="184" t="s">
        <v>2</v>
      </c>
      <c r="D46" s="184" t="s">
        <v>109</v>
      </c>
      <c r="E46" s="184" t="s">
        <v>3</v>
      </c>
      <c r="F46" s="186" t="s">
        <v>4</v>
      </c>
      <c r="G46" s="186" t="s">
        <v>110</v>
      </c>
      <c r="H46" s="186" t="s">
        <v>6</v>
      </c>
      <c r="I46" s="186" t="s">
        <v>48</v>
      </c>
      <c r="J46" s="186" t="s">
        <v>49</v>
      </c>
      <c r="K46" s="157"/>
      <c r="L46" s="157"/>
    </row>
    <row r="47" spans="1:12" ht="18" customHeight="1" x14ac:dyDescent="0.25">
      <c r="B47" s="192"/>
      <c r="C47" s="187"/>
      <c r="D47" s="187"/>
      <c r="E47" s="187"/>
      <c r="F47" s="187"/>
      <c r="G47" s="187"/>
      <c r="H47" s="187"/>
      <c r="I47" s="187"/>
      <c r="J47" s="187"/>
      <c r="K47" s="157"/>
      <c r="L47" s="157"/>
    </row>
    <row r="48" spans="1:12" ht="21" customHeight="1" x14ac:dyDescent="0.25">
      <c r="B48" s="128" t="str">
        <f>B40</f>
        <v>KOTA LUMAYAN</v>
      </c>
      <c r="C48" s="129" t="str">
        <f t="shared" ref="B48:H51" si="11">C40</f>
        <v>193N</v>
      </c>
      <c r="D48" s="130">
        <f t="shared" si="11"/>
        <v>46303</v>
      </c>
      <c r="E48" s="130">
        <f t="shared" si="11"/>
        <v>46310</v>
      </c>
      <c r="F48" s="130">
        <f t="shared" si="11"/>
        <v>46310</v>
      </c>
      <c r="G48" s="130">
        <f t="shared" si="11"/>
        <v>46317</v>
      </c>
      <c r="H48" s="130">
        <f t="shared" si="11"/>
        <v>46328</v>
      </c>
      <c r="I48" s="130">
        <f>G48+48</f>
        <v>46365</v>
      </c>
      <c r="J48" s="130">
        <f>G48+45</f>
        <v>46362</v>
      </c>
      <c r="K48" s="174"/>
      <c r="L48" s="174"/>
    </row>
    <row r="49" spans="2:12" ht="21" customHeight="1" x14ac:dyDescent="0.25">
      <c r="B49" s="128" t="str">
        <f t="shared" si="11"/>
        <v>OOCL YOKOHAMA</v>
      </c>
      <c r="C49" s="129" t="str">
        <f t="shared" si="11"/>
        <v>215N</v>
      </c>
      <c r="D49" s="130">
        <f t="shared" si="11"/>
        <v>46311</v>
      </c>
      <c r="E49" s="130">
        <f t="shared" si="11"/>
        <v>46318</v>
      </c>
      <c r="F49" s="130">
        <f t="shared" si="11"/>
        <v>46318</v>
      </c>
      <c r="G49" s="130">
        <f t="shared" si="11"/>
        <v>46327</v>
      </c>
      <c r="H49" s="130">
        <f t="shared" si="11"/>
        <v>46341</v>
      </c>
      <c r="I49" s="130">
        <f>G49+48</f>
        <v>46375</v>
      </c>
      <c r="J49" s="130">
        <f>G49+45</f>
        <v>46372</v>
      </c>
      <c r="K49" s="174"/>
      <c r="L49" s="174"/>
    </row>
    <row r="50" spans="2:12" ht="21" customHeight="1" x14ac:dyDescent="0.25">
      <c r="B50" s="128" t="str">
        <f t="shared" si="11"/>
        <v>KOTA LARIS</v>
      </c>
      <c r="C50" s="129" t="str">
        <f t="shared" si="11"/>
        <v>103N</v>
      </c>
      <c r="D50" s="130">
        <f t="shared" si="11"/>
        <v>46325</v>
      </c>
      <c r="E50" s="130">
        <f t="shared" si="11"/>
        <v>46332</v>
      </c>
      <c r="F50" s="130">
        <f t="shared" si="11"/>
        <v>46332</v>
      </c>
      <c r="G50" s="130">
        <f t="shared" si="11"/>
        <v>46339</v>
      </c>
      <c r="H50" s="130">
        <f t="shared" si="11"/>
        <v>46351</v>
      </c>
      <c r="I50" s="130">
        <f>G50+48</f>
        <v>46387</v>
      </c>
      <c r="J50" s="130">
        <f>G50+45</f>
        <v>46384</v>
      </c>
      <c r="K50" s="174"/>
      <c r="L50" s="174"/>
    </row>
    <row r="51" spans="2:12" ht="21" customHeight="1" x14ac:dyDescent="0.25">
      <c r="B51" s="128" t="str">
        <f t="shared" si="11"/>
        <v>KOTA LUMAYAN</v>
      </c>
      <c r="C51" s="129" t="str">
        <f t="shared" si="11"/>
        <v>194N</v>
      </c>
      <c r="D51" s="130">
        <f t="shared" si="11"/>
        <v>46336</v>
      </c>
      <c r="E51" s="130">
        <f t="shared" si="11"/>
        <v>46343</v>
      </c>
      <c r="F51" s="130">
        <f t="shared" si="11"/>
        <v>46343</v>
      </c>
      <c r="G51" s="130">
        <f t="shared" si="11"/>
        <v>46350</v>
      </c>
      <c r="H51" s="130">
        <f t="shared" si="11"/>
        <v>46361</v>
      </c>
      <c r="I51" s="130">
        <f>G51+48</f>
        <v>46398</v>
      </c>
      <c r="J51" s="130">
        <f>G51+45</f>
        <v>46395</v>
      </c>
      <c r="K51" s="174"/>
      <c r="L51" s="174"/>
    </row>
    <row r="52" spans="2:12" ht="17.25" customHeight="1" x14ac:dyDescent="0.3">
      <c r="B52" s="26"/>
      <c r="C52" s="27"/>
      <c r="D52" s="27"/>
      <c r="E52" s="27"/>
      <c r="F52" s="32"/>
      <c r="G52" s="29"/>
      <c r="H52" s="29"/>
      <c r="I52" s="29"/>
      <c r="J52" s="29"/>
      <c r="K52" s="29"/>
      <c r="L52" s="8"/>
    </row>
    <row r="53" spans="2:12" ht="43.5" customHeight="1" x14ac:dyDescent="0.25">
      <c r="B53" s="188" t="s">
        <v>50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</row>
    <row r="54" spans="2:12" ht="30" customHeight="1" x14ac:dyDescent="0.25">
      <c r="B54" s="182" t="s">
        <v>1</v>
      </c>
      <c r="C54" s="184" t="s">
        <v>2</v>
      </c>
      <c r="D54" s="184" t="s">
        <v>109</v>
      </c>
      <c r="E54" s="184" t="s">
        <v>3</v>
      </c>
      <c r="F54" s="186" t="s">
        <v>4</v>
      </c>
      <c r="G54" s="186" t="s">
        <v>110</v>
      </c>
      <c r="H54" s="186" t="s">
        <v>6</v>
      </c>
      <c r="I54" s="186" t="s">
        <v>51</v>
      </c>
      <c r="J54" s="186" t="s">
        <v>52</v>
      </c>
      <c r="K54" s="186" t="s">
        <v>53</v>
      </c>
      <c r="L54" s="157"/>
    </row>
    <row r="55" spans="2:12" ht="20.25" customHeight="1" x14ac:dyDescent="0.25">
      <c r="B55" s="216"/>
      <c r="C55" s="214"/>
      <c r="D55" s="214"/>
      <c r="E55" s="214"/>
      <c r="F55" s="214"/>
      <c r="G55" s="214"/>
      <c r="H55" s="214"/>
      <c r="I55" s="214"/>
      <c r="J55" s="214"/>
      <c r="K55" s="185"/>
      <c r="L55" s="157"/>
    </row>
    <row r="56" spans="2:12" ht="21" customHeight="1" x14ac:dyDescent="0.25">
      <c r="B56" s="128" t="str">
        <f>B48</f>
        <v>KOTA LUMAYAN</v>
      </c>
      <c r="C56" s="129" t="str">
        <f t="shared" ref="B56:H59" si="12">C48</f>
        <v>193N</v>
      </c>
      <c r="D56" s="130">
        <f t="shared" si="12"/>
        <v>46303</v>
      </c>
      <c r="E56" s="130">
        <f t="shared" si="12"/>
        <v>46310</v>
      </c>
      <c r="F56" s="130">
        <f t="shared" si="12"/>
        <v>46310</v>
      </c>
      <c r="G56" s="130">
        <f t="shared" si="12"/>
        <v>46317</v>
      </c>
      <c r="H56" s="130">
        <f t="shared" si="12"/>
        <v>46328</v>
      </c>
      <c r="I56" s="130">
        <f>G56+45</f>
        <v>46362</v>
      </c>
      <c r="J56" s="130">
        <f>G56+48</f>
        <v>46365</v>
      </c>
      <c r="K56" s="130">
        <f>G56+51</f>
        <v>46368</v>
      </c>
      <c r="L56" s="174"/>
    </row>
    <row r="57" spans="2:12" ht="21" customHeight="1" x14ac:dyDescent="0.25">
      <c r="B57" s="128" t="str">
        <f t="shared" si="12"/>
        <v>OOCL YOKOHAMA</v>
      </c>
      <c r="C57" s="129" t="str">
        <f t="shared" si="12"/>
        <v>215N</v>
      </c>
      <c r="D57" s="130">
        <f t="shared" si="12"/>
        <v>46311</v>
      </c>
      <c r="E57" s="130">
        <f t="shared" si="12"/>
        <v>46318</v>
      </c>
      <c r="F57" s="130">
        <f t="shared" si="12"/>
        <v>46318</v>
      </c>
      <c r="G57" s="130">
        <f t="shared" si="12"/>
        <v>46327</v>
      </c>
      <c r="H57" s="130">
        <f t="shared" si="12"/>
        <v>46341</v>
      </c>
      <c r="I57" s="130">
        <f>G57+45</f>
        <v>46372</v>
      </c>
      <c r="J57" s="130">
        <f>G57+48</f>
        <v>46375</v>
      </c>
      <c r="K57" s="130">
        <f>G57+51</f>
        <v>46378</v>
      </c>
      <c r="L57" s="174"/>
    </row>
    <row r="58" spans="2:12" ht="21" customHeight="1" x14ac:dyDescent="0.25">
      <c r="B58" s="128" t="str">
        <f t="shared" si="12"/>
        <v>KOTA LARIS</v>
      </c>
      <c r="C58" s="129" t="str">
        <f t="shared" si="12"/>
        <v>103N</v>
      </c>
      <c r="D58" s="130">
        <f t="shared" si="12"/>
        <v>46325</v>
      </c>
      <c r="E58" s="130">
        <f t="shared" si="12"/>
        <v>46332</v>
      </c>
      <c r="F58" s="130">
        <f t="shared" si="12"/>
        <v>46332</v>
      </c>
      <c r="G58" s="130">
        <f t="shared" si="12"/>
        <v>46339</v>
      </c>
      <c r="H58" s="130">
        <f t="shared" si="12"/>
        <v>46351</v>
      </c>
      <c r="I58" s="130">
        <f>G58+45</f>
        <v>46384</v>
      </c>
      <c r="J58" s="130">
        <f>G58+48</f>
        <v>46387</v>
      </c>
      <c r="K58" s="130">
        <f>G58+51</f>
        <v>46390</v>
      </c>
      <c r="L58" s="174"/>
    </row>
    <row r="59" spans="2:12" ht="21" customHeight="1" x14ac:dyDescent="0.25">
      <c r="B59" s="128" t="str">
        <f t="shared" si="12"/>
        <v>KOTA LUMAYAN</v>
      </c>
      <c r="C59" s="129" t="str">
        <f t="shared" si="12"/>
        <v>194N</v>
      </c>
      <c r="D59" s="130">
        <f t="shared" si="12"/>
        <v>46336</v>
      </c>
      <c r="E59" s="130">
        <f t="shared" si="12"/>
        <v>46343</v>
      </c>
      <c r="F59" s="130">
        <f t="shared" si="12"/>
        <v>46343</v>
      </c>
      <c r="G59" s="130">
        <f t="shared" si="12"/>
        <v>46350</v>
      </c>
      <c r="H59" s="130">
        <f t="shared" si="12"/>
        <v>46361</v>
      </c>
      <c r="I59" s="130">
        <f>G59+45</f>
        <v>46395</v>
      </c>
      <c r="J59" s="130">
        <f>G59+48</f>
        <v>46398</v>
      </c>
      <c r="K59" s="130">
        <f>G59+51</f>
        <v>46401</v>
      </c>
      <c r="L59" s="174"/>
    </row>
    <row r="60" spans="2:12" ht="17.25" customHeight="1" x14ac:dyDescent="0.3">
      <c r="B60" s="26"/>
      <c r="C60" s="27"/>
      <c r="D60" s="27"/>
      <c r="E60" s="27"/>
      <c r="F60" s="32"/>
      <c r="G60" s="29"/>
      <c r="H60" s="29"/>
      <c r="I60" s="29"/>
      <c r="J60" s="29"/>
      <c r="K60" s="29"/>
      <c r="L60" s="8"/>
    </row>
    <row r="61" spans="2:12" ht="43.5" customHeight="1" thickBot="1" x14ac:dyDescent="0.3">
      <c r="B61" s="188" t="s">
        <v>129</v>
      </c>
      <c r="C61" s="188"/>
      <c r="D61" s="188"/>
      <c r="E61" s="188"/>
      <c r="F61" s="188"/>
      <c r="G61" s="188"/>
      <c r="H61" s="189"/>
      <c r="I61" s="189"/>
      <c r="J61" s="189"/>
      <c r="K61" s="189"/>
      <c r="L61" s="189"/>
    </row>
    <row r="62" spans="2:12" ht="30" customHeight="1" x14ac:dyDescent="0.25">
      <c r="B62" s="182" t="s">
        <v>1</v>
      </c>
      <c r="C62" s="184" t="s">
        <v>2</v>
      </c>
      <c r="D62" s="184" t="s">
        <v>3</v>
      </c>
      <c r="E62" s="186" t="s">
        <v>4</v>
      </c>
      <c r="F62" s="186" t="s">
        <v>110</v>
      </c>
      <c r="G62" s="186" t="s">
        <v>102</v>
      </c>
      <c r="H62" s="199"/>
      <c r="I62" s="97"/>
      <c r="J62" s="97"/>
      <c r="K62" s="97"/>
      <c r="L62" s="97"/>
    </row>
    <row r="63" spans="2:12" ht="25.15" customHeight="1" x14ac:dyDescent="0.25">
      <c r="B63" s="192"/>
      <c r="C63" s="187"/>
      <c r="D63" s="187"/>
      <c r="E63" s="187"/>
      <c r="F63" s="187"/>
      <c r="G63" s="187"/>
      <c r="H63" s="191"/>
      <c r="I63" s="97"/>
      <c r="J63" s="97"/>
      <c r="K63" s="97"/>
      <c r="L63" s="97"/>
    </row>
    <row r="64" spans="2:12" ht="21" customHeight="1" x14ac:dyDescent="0.25">
      <c r="B64" s="154" t="s">
        <v>108</v>
      </c>
      <c r="C64" s="129">
        <v>2621</v>
      </c>
      <c r="D64" s="130">
        <f>E64</f>
        <v>46314</v>
      </c>
      <c r="E64" s="130">
        <f>F64-7</f>
        <v>46314</v>
      </c>
      <c r="F64" s="130">
        <v>46321</v>
      </c>
      <c r="G64" s="130">
        <v>46330</v>
      </c>
      <c r="H64" s="174"/>
      <c r="I64" s="174"/>
      <c r="J64" s="174"/>
      <c r="K64" s="174"/>
      <c r="L64" s="174"/>
    </row>
    <row r="65" spans="2:12" ht="21" customHeight="1" x14ac:dyDescent="0.25">
      <c r="B65" s="154" t="s">
        <v>104</v>
      </c>
      <c r="C65" s="129">
        <v>2621</v>
      </c>
      <c r="D65" s="130">
        <f>E65</f>
        <v>46321</v>
      </c>
      <c r="E65" s="130">
        <f>F65-7</f>
        <v>46321</v>
      </c>
      <c r="F65" s="130">
        <v>46328</v>
      </c>
      <c r="G65" s="130">
        <v>46337</v>
      </c>
      <c r="H65" s="174"/>
      <c r="I65" s="174"/>
      <c r="J65" s="174"/>
      <c r="K65" s="174"/>
      <c r="L65" s="174"/>
    </row>
    <row r="66" spans="2:12" ht="21" customHeight="1" x14ac:dyDescent="0.25">
      <c r="B66" s="154" t="s">
        <v>105</v>
      </c>
      <c r="C66" s="129">
        <v>2621</v>
      </c>
      <c r="D66" s="130">
        <f>E66</f>
        <v>46328</v>
      </c>
      <c r="E66" s="130">
        <f>F66-7</f>
        <v>46328</v>
      </c>
      <c r="F66" s="130">
        <v>46335</v>
      </c>
      <c r="G66" s="130">
        <v>46344</v>
      </c>
      <c r="H66" s="174"/>
      <c r="I66" s="174"/>
      <c r="J66" s="174"/>
      <c r="K66" s="174"/>
      <c r="L66" s="174"/>
    </row>
    <row r="67" spans="2:12" ht="21" customHeight="1" x14ac:dyDescent="0.25">
      <c r="B67" s="154" t="s">
        <v>107</v>
      </c>
      <c r="C67" s="129">
        <v>2621</v>
      </c>
      <c r="D67" s="130">
        <f>E67</f>
        <v>46335</v>
      </c>
      <c r="E67" s="130">
        <f>F67-7</f>
        <v>46335</v>
      </c>
      <c r="F67" s="130">
        <v>46342</v>
      </c>
      <c r="G67" s="130">
        <v>46351</v>
      </c>
      <c r="H67" s="174"/>
      <c r="I67" s="174"/>
      <c r="J67" s="174"/>
      <c r="K67" s="174"/>
      <c r="L67" s="174"/>
    </row>
    <row r="68" spans="2:12" ht="21" customHeight="1" x14ac:dyDescent="0.25">
      <c r="B68" s="154" t="s">
        <v>108</v>
      </c>
      <c r="C68" s="129">
        <v>2623</v>
      </c>
      <c r="D68" s="130">
        <f>E68</f>
        <v>46342</v>
      </c>
      <c r="E68" s="130">
        <f>F68-7</f>
        <v>46342</v>
      </c>
      <c r="F68" s="130">
        <v>46349</v>
      </c>
      <c r="G68" s="130">
        <v>46358</v>
      </c>
      <c r="H68" s="174"/>
      <c r="I68" s="174"/>
      <c r="J68" s="174"/>
      <c r="K68" s="174"/>
      <c r="L68" s="174"/>
    </row>
    <row r="69" spans="2:12" ht="18" customHeight="1" x14ac:dyDescent="0.25">
      <c r="B69" s="23"/>
      <c r="C69" s="24"/>
      <c r="D69" s="24"/>
      <c r="E69" s="24"/>
      <c r="F69" s="25"/>
      <c r="G69" s="25"/>
      <c r="H69" s="19"/>
      <c r="I69" s="19"/>
      <c r="J69" s="20"/>
      <c r="K69" s="8"/>
      <c r="L69" s="8"/>
    </row>
    <row r="70" spans="2:12" ht="18" customHeight="1" x14ac:dyDescent="0.25">
      <c r="B70" s="23"/>
      <c r="C70" s="24"/>
      <c r="D70" s="24"/>
      <c r="E70" s="24"/>
      <c r="F70" s="25"/>
      <c r="G70" s="25"/>
      <c r="H70" s="19"/>
      <c r="I70" s="19"/>
      <c r="J70" s="20"/>
      <c r="K70" s="8"/>
      <c r="L70" s="8"/>
    </row>
    <row r="71" spans="2:12" ht="18" customHeight="1" x14ac:dyDescent="0.25">
      <c r="B71" s="23"/>
      <c r="C71" s="24"/>
      <c r="D71" s="24"/>
      <c r="E71" s="24"/>
      <c r="F71" s="25"/>
      <c r="G71" s="25"/>
      <c r="H71" s="19"/>
      <c r="I71" s="19"/>
      <c r="J71" s="20"/>
      <c r="K71" s="8"/>
      <c r="L71" s="8"/>
    </row>
    <row r="72" spans="2:12" ht="18" customHeight="1" x14ac:dyDescent="0.25">
      <c r="B72" s="23"/>
      <c r="C72" s="24"/>
      <c r="D72" s="24"/>
      <c r="E72" s="24"/>
      <c r="F72" s="25"/>
      <c r="G72" s="25"/>
      <c r="H72" s="19"/>
      <c r="I72" s="19"/>
      <c r="J72" s="20"/>
      <c r="K72" s="8"/>
      <c r="L72" s="8"/>
    </row>
    <row r="73" spans="2:12" ht="18" customHeight="1" x14ac:dyDescent="0.25">
      <c r="B73" s="23"/>
      <c r="C73" s="24"/>
      <c r="D73" s="24"/>
      <c r="E73" s="24"/>
      <c r="F73" s="25"/>
      <c r="G73" s="25"/>
      <c r="H73" s="19"/>
      <c r="I73" s="19"/>
      <c r="J73" s="20"/>
      <c r="K73" s="8"/>
      <c r="L73" s="8"/>
    </row>
    <row r="74" spans="2:12" ht="18" customHeight="1" x14ac:dyDescent="0.25">
      <c r="B74" s="23"/>
      <c r="C74" s="24"/>
      <c r="D74" s="24"/>
      <c r="E74" s="24"/>
      <c r="F74" s="25"/>
      <c r="G74" s="25"/>
      <c r="H74" s="19"/>
      <c r="I74" s="19"/>
      <c r="J74" s="20"/>
      <c r="K74" s="8"/>
      <c r="L74" s="8"/>
    </row>
    <row r="75" spans="2:12" ht="18" customHeight="1" x14ac:dyDescent="0.25">
      <c r="B75" s="23"/>
      <c r="C75" s="24"/>
      <c r="D75" s="24"/>
      <c r="E75" s="24"/>
      <c r="F75" s="25"/>
      <c r="G75" s="25"/>
      <c r="H75" s="19"/>
      <c r="I75" s="19"/>
      <c r="J75" s="20"/>
      <c r="K75" s="8"/>
      <c r="L75" s="8"/>
    </row>
    <row r="76" spans="2:12" ht="18" customHeight="1" x14ac:dyDescent="0.25">
      <c r="B76" s="23"/>
      <c r="C76" s="24"/>
      <c r="D76" s="24"/>
      <c r="E76" s="24"/>
      <c r="F76" s="25"/>
      <c r="G76" s="25"/>
      <c r="H76" s="19"/>
      <c r="I76" s="19"/>
      <c r="J76" s="30"/>
      <c r="K76" s="30"/>
      <c r="L76" s="30"/>
    </row>
    <row r="77" spans="2:12" ht="18" customHeight="1" x14ac:dyDescent="0.25">
      <c r="B77" s="23"/>
      <c r="C77" s="24"/>
      <c r="D77" s="24"/>
      <c r="E77" s="24"/>
      <c r="F77" s="25"/>
      <c r="G77" s="25"/>
      <c r="H77" s="19"/>
      <c r="I77" s="19"/>
      <c r="J77" s="30"/>
      <c r="K77" s="30"/>
      <c r="L77" s="30"/>
    </row>
    <row r="78" spans="2:12" ht="18" customHeight="1" x14ac:dyDescent="0.25">
      <c r="B78" s="23"/>
      <c r="C78" s="33"/>
      <c r="D78" s="33"/>
      <c r="E78" s="33"/>
      <c r="F78" s="25"/>
      <c r="G78" s="25"/>
      <c r="H78" s="19"/>
      <c r="I78" s="19"/>
      <c r="J78" s="30"/>
      <c r="K78" s="30"/>
      <c r="L78" s="30"/>
    </row>
    <row r="79" spans="2:12" ht="18" customHeight="1" x14ac:dyDescent="0.25">
      <c r="B79" s="23"/>
      <c r="C79" s="33"/>
      <c r="D79" s="33"/>
      <c r="E79" s="33"/>
      <c r="F79" s="25"/>
      <c r="G79" s="25"/>
      <c r="H79" s="19"/>
      <c r="I79" s="19"/>
      <c r="J79" s="30"/>
      <c r="K79" s="30"/>
      <c r="L79" s="30"/>
    </row>
    <row r="80" spans="2:12" ht="18" customHeight="1" x14ac:dyDescent="0.25">
      <c r="B80" s="33"/>
      <c r="C80" s="33"/>
      <c r="D80" s="33"/>
      <c r="E80" s="33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33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6"/>
      <c r="F82" s="7"/>
      <c r="G82" s="7"/>
      <c r="H82" s="7"/>
      <c r="I82" s="7"/>
      <c r="J82" s="7"/>
      <c r="K82" s="31"/>
    </row>
    <row r="83" spans="2:12" ht="18" customHeight="1" x14ac:dyDescent="0.25">
      <c r="B83" s="6"/>
      <c r="C83" s="6"/>
      <c r="D83" s="6"/>
      <c r="E83" s="6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6"/>
      <c r="F84" s="7"/>
      <c r="G84" s="7"/>
      <c r="H84" s="7"/>
      <c r="I84" s="7"/>
      <c r="J84" s="7"/>
      <c r="K84" s="31"/>
    </row>
    <row r="85" spans="2:12" ht="18" customHeight="1" x14ac:dyDescent="0.25">
      <c r="B85" s="6"/>
      <c r="C85" s="6"/>
      <c r="D85" s="6"/>
      <c r="E85" s="6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6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6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6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6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6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6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6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6"/>
      <c r="F93" s="7"/>
      <c r="G93" s="7"/>
      <c r="H93" s="7"/>
      <c r="I93" s="7"/>
      <c r="J93" s="7"/>
      <c r="K93" s="7"/>
    </row>
    <row r="94" spans="2:12" ht="18" customHeight="1" x14ac:dyDescent="0.25">
      <c r="B94" s="6"/>
      <c r="C94" s="6"/>
      <c r="D94" s="6"/>
      <c r="E94" s="6"/>
      <c r="F94" s="7"/>
      <c r="G94" s="7"/>
      <c r="H94" s="7"/>
      <c r="I94" s="7"/>
      <c r="J94" s="7"/>
      <c r="K94" s="7"/>
    </row>
    <row r="95" spans="2:12" ht="18" customHeight="1" x14ac:dyDescent="0.25">
      <c r="B95" s="6"/>
      <c r="C95" s="6"/>
      <c r="D95" s="6"/>
      <c r="E95" s="6"/>
      <c r="F95" s="7"/>
      <c r="G95" s="7"/>
      <c r="H95" s="7"/>
      <c r="I95" s="7"/>
      <c r="J95" s="7"/>
      <c r="K95" s="7"/>
    </row>
    <row r="96" spans="2:12" ht="18" customHeight="1" x14ac:dyDescent="0.25">
      <c r="B96" s="6"/>
      <c r="C96" s="6"/>
      <c r="D96" s="6"/>
      <c r="E96" s="6"/>
      <c r="F96" s="7"/>
      <c r="G96" s="207"/>
      <c r="H96" s="191"/>
      <c r="I96" s="215"/>
      <c r="J96" s="191"/>
      <c r="K96" s="7"/>
    </row>
    <row r="97" spans="2:11" ht="18" customHeight="1" x14ac:dyDescent="0.25">
      <c r="B97" s="6"/>
      <c r="C97" s="6"/>
      <c r="D97" s="6"/>
      <c r="E97" s="6"/>
      <c r="F97" s="7"/>
      <c r="G97" s="7"/>
      <c r="H97" s="7"/>
      <c r="I97" s="7"/>
      <c r="J97" s="7"/>
      <c r="K97" s="7"/>
    </row>
    <row r="98" spans="2:11" ht="18" customHeight="1" x14ac:dyDescent="0.25">
      <c r="B98" s="6"/>
      <c r="C98" s="6"/>
      <c r="D98" s="6"/>
      <c r="E98" s="6"/>
      <c r="F98" s="7"/>
      <c r="G98" s="217"/>
      <c r="H98" s="191"/>
      <c r="I98" s="215"/>
      <c r="J98" s="191"/>
      <c r="K98" s="7"/>
    </row>
    <row r="99" spans="2:11" ht="18" customHeight="1" x14ac:dyDescent="0.25">
      <c r="B99" s="6"/>
      <c r="C99" s="6"/>
      <c r="D99" s="6"/>
      <c r="E99" s="6"/>
      <c r="F99" s="7"/>
      <c r="G99" s="57"/>
      <c r="H99" s="57"/>
      <c r="I99" s="57"/>
      <c r="J99" s="57"/>
      <c r="K99" s="7"/>
    </row>
    <row r="100" spans="2:11" ht="18" customHeight="1" x14ac:dyDescent="0.25">
      <c r="B100" s="6"/>
      <c r="C100" s="6"/>
      <c r="D100" s="6"/>
      <c r="E100" s="6"/>
      <c r="F100" s="7"/>
      <c r="G100" s="57"/>
      <c r="H100" s="57"/>
      <c r="I100" s="57"/>
      <c r="J100" s="57"/>
      <c r="K100" s="7"/>
    </row>
    <row r="101" spans="2:11" ht="18" customHeight="1" x14ac:dyDescent="0.25">
      <c r="B101" s="6"/>
      <c r="C101" s="6"/>
      <c r="D101" s="6"/>
      <c r="E101" s="6"/>
      <c r="F101" s="7"/>
      <c r="G101" s="217"/>
      <c r="H101" s="191"/>
      <c r="I101" s="215"/>
      <c r="J101" s="191"/>
      <c r="K101" s="7"/>
    </row>
    <row r="102" spans="2:11" ht="18" customHeight="1" x14ac:dyDescent="0.25">
      <c r="B102" s="6"/>
      <c r="C102" s="6"/>
      <c r="D102" s="6"/>
      <c r="E102" s="6"/>
      <c r="F102" s="7"/>
      <c r="G102" s="217"/>
      <c r="H102" s="191"/>
      <c r="I102" s="215"/>
      <c r="J102" s="191"/>
      <c r="K102" s="7"/>
    </row>
    <row r="103" spans="2:11" ht="18" customHeight="1" x14ac:dyDescent="0.25">
      <c r="B103" s="6"/>
      <c r="C103" s="6"/>
      <c r="D103" s="6"/>
      <c r="E103" s="6"/>
      <c r="F103" s="7"/>
      <c r="G103" s="190"/>
      <c r="H103" s="191"/>
      <c r="I103" s="215"/>
      <c r="J103" s="191"/>
      <c r="K103" s="7"/>
    </row>
    <row r="104" spans="2:11" ht="18" customHeight="1" x14ac:dyDescent="0.25">
      <c r="B104" s="6"/>
      <c r="C104" s="6"/>
      <c r="D104" s="6"/>
      <c r="E104" s="6"/>
      <c r="F104" s="7"/>
      <c r="G104" s="190"/>
      <c r="H104" s="191"/>
      <c r="I104" s="215"/>
      <c r="J104" s="191"/>
      <c r="K104" s="7"/>
    </row>
    <row r="105" spans="2:11" ht="18" customHeight="1" x14ac:dyDescent="0.25">
      <c r="B105" s="6"/>
      <c r="C105" s="6"/>
      <c r="D105" s="6"/>
      <c r="E105" s="6"/>
      <c r="F105" s="7"/>
      <c r="G105" s="7"/>
      <c r="H105" s="7"/>
      <c r="I105" s="7"/>
      <c r="J105" s="7"/>
      <c r="K105" s="7"/>
    </row>
    <row r="106" spans="2:11" ht="18" customHeight="1" x14ac:dyDescent="0.25">
      <c r="B106" s="6"/>
      <c r="C106" s="6"/>
      <c r="D106" s="6"/>
      <c r="E106" s="6"/>
      <c r="F106" s="7"/>
      <c r="G106" s="7"/>
      <c r="H106" s="7"/>
      <c r="I106" s="7"/>
      <c r="J106" s="7"/>
      <c r="K106" s="7"/>
    </row>
    <row r="107" spans="2:11" ht="18" customHeight="1" x14ac:dyDescent="0.25">
      <c r="B107" s="6"/>
      <c r="C107" s="6"/>
      <c r="D107" s="6"/>
      <c r="E107" s="6"/>
      <c r="F107" s="7"/>
      <c r="G107" s="7"/>
      <c r="H107" s="7"/>
      <c r="I107" s="7"/>
      <c r="J107" s="7"/>
      <c r="K107" s="7"/>
    </row>
    <row r="108" spans="2:11" ht="18" customHeight="1" x14ac:dyDescent="0.25">
      <c r="B108" s="6"/>
      <c r="C108" s="6"/>
      <c r="D108" s="6"/>
      <c r="E108" s="6"/>
      <c r="F108" s="7"/>
      <c r="G108" s="7"/>
      <c r="H108" s="7"/>
      <c r="I108" s="7"/>
      <c r="J108" s="7"/>
      <c r="K108" s="7"/>
    </row>
    <row r="109" spans="2:11" ht="18" customHeight="1" x14ac:dyDescent="0.25">
      <c r="B109" s="35"/>
      <c r="C109" s="36"/>
      <c r="D109" s="36"/>
      <c r="E109" s="36"/>
      <c r="F109" s="37"/>
      <c r="G109" s="37"/>
      <c r="H109" s="37"/>
      <c r="I109" s="37"/>
      <c r="J109" s="7"/>
      <c r="K109" s="7"/>
    </row>
    <row r="110" spans="2:11" ht="18" customHeight="1" x14ac:dyDescent="0.25">
      <c r="B110" s="35"/>
      <c r="C110" s="36"/>
      <c r="D110" s="36"/>
      <c r="E110" s="36"/>
      <c r="F110" s="37"/>
      <c r="G110" s="37"/>
      <c r="H110" s="37"/>
      <c r="I110" s="37"/>
      <c r="J110" s="7"/>
      <c r="K110" s="7"/>
    </row>
    <row r="111" spans="2:11" ht="18" customHeight="1" x14ac:dyDescent="0.25">
      <c r="B111" s="35"/>
      <c r="C111" s="36"/>
      <c r="D111" s="36"/>
      <c r="E111" s="36"/>
      <c r="F111" s="37"/>
      <c r="G111" s="37"/>
      <c r="H111" s="37"/>
      <c r="I111" s="37"/>
      <c r="J111" s="7"/>
      <c r="K111" s="7"/>
    </row>
    <row r="112" spans="2:11" ht="18" customHeight="1" x14ac:dyDescent="0.25">
      <c r="B112" s="35"/>
      <c r="C112" s="36"/>
      <c r="D112" s="36"/>
      <c r="E112" s="36"/>
      <c r="F112" s="37"/>
      <c r="G112" s="37"/>
      <c r="H112" s="37"/>
      <c r="I112" s="37"/>
      <c r="J112" s="7"/>
      <c r="K112" s="7"/>
    </row>
    <row r="113" spans="2:11" ht="18" customHeight="1" x14ac:dyDescent="0.25">
      <c r="B113" s="6"/>
      <c r="C113" s="6"/>
      <c r="D113" s="6"/>
      <c r="E113" s="6"/>
      <c r="F113" s="7"/>
      <c r="G113" s="7"/>
      <c r="H113" s="7"/>
      <c r="I113" s="7"/>
      <c r="J113" s="7"/>
      <c r="K113" s="7"/>
    </row>
    <row r="114" spans="2:11" ht="18" customHeight="1" x14ac:dyDescent="0.25">
      <c r="B114" s="6"/>
      <c r="C114" s="6"/>
      <c r="D114" s="6"/>
      <c r="E114" s="6"/>
      <c r="F114" s="7"/>
      <c r="G114" s="7"/>
      <c r="H114" s="7"/>
      <c r="I114" s="7"/>
      <c r="J114" s="7"/>
      <c r="K114" s="7"/>
    </row>
    <row r="115" spans="2:11" ht="18" customHeight="1" x14ac:dyDescent="0.25">
      <c r="B115" s="6"/>
      <c r="C115" s="6"/>
      <c r="D115" s="6"/>
      <c r="E115" s="6"/>
      <c r="F115" s="7"/>
      <c r="G115" s="7"/>
      <c r="H115" s="7"/>
      <c r="I115" s="7"/>
      <c r="J115" s="7"/>
      <c r="K115" s="7"/>
    </row>
    <row r="116" spans="2:11" ht="18" customHeight="1" x14ac:dyDescent="0.25">
      <c r="B116" s="6"/>
      <c r="C116" s="6"/>
      <c r="D116" s="6"/>
      <c r="E116" s="6"/>
      <c r="F116" s="7"/>
      <c r="G116" s="7"/>
      <c r="H116" s="7"/>
      <c r="I116" s="7"/>
      <c r="J116" s="7"/>
      <c r="K116" s="7"/>
    </row>
    <row r="117" spans="2:11" ht="18" customHeight="1" x14ac:dyDescent="0.25">
      <c r="B117" s="6"/>
      <c r="C117" s="6"/>
      <c r="D117" s="6"/>
      <c r="E117" s="6"/>
      <c r="F117" s="7"/>
      <c r="G117" s="7"/>
      <c r="H117" s="7"/>
      <c r="I117" s="7"/>
      <c r="J117" s="7"/>
      <c r="K117" s="7"/>
    </row>
    <row r="118" spans="2:11" ht="18" customHeight="1" x14ac:dyDescent="0.25">
      <c r="B118" s="6"/>
      <c r="C118" s="6"/>
      <c r="D118" s="6"/>
      <c r="E118" s="6"/>
      <c r="F118" s="7"/>
      <c r="G118" s="7"/>
      <c r="H118" s="7"/>
      <c r="I118" s="7"/>
      <c r="J118" s="7"/>
      <c r="K118" s="7"/>
    </row>
    <row r="119" spans="2:11" ht="18" customHeight="1" x14ac:dyDescent="0.25">
      <c r="B119" s="6"/>
      <c r="C119" s="6"/>
      <c r="D119" s="6"/>
      <c r="E119" s="6"/>
      <c r="F119" s="7"/>
      <c r="G119" s="7"/>
      <c r="H119" s="7"/>
      <c r="I119" s="7"/>
      <c r="J119" s="7"/>
      <c r="K119" s="7"/>
    </row>
    <row r="120" spans="2:11" ht="18" customHeight="1" x14ac:dyDescent="0.25">
      <c r="B120" s="6"/>
      <c r="C120" s="6"/>
      <c r="D120" s="6"/>
      <c r="E120" s="6"/>
      <c r="F120" s="7"/>
      <c r="G120" s="7"/>
      <c r="H120" s="7"/>
      <c r="I120" s="7"/>
      <c r="J120" s="7"/>
      <c r="K120" s="7"/>
    </row>
    <row r="121" spans="2:11" ht="18" customHeight="1" x14ac:dyDescent="0.25">
      <c r="B121" s="6"/>
      <c r="C121" s="6"/>
      <c r="D121" s="6"/>
      <c r="E121" s="6"/>
      <c r="F121" s="7"/>
      <c r="G121" s="7"/>
      <c r="H121" s="7"/>
      <c r="I121" s="7"/>
      <c r="J121" s="7"/>
      <c r="K121" s="7"/>
    </row>
    <row r="122" spans="2:11" ht="18" customHeight="1" x14ac:dyDescent="0.25">
      <c r="B122" s="6"/>
      <c r="C122" s="6"/>
      <c r="D122" s="6"/>
      <c r="E122" s="6"/>
      <c r="F122" s="7"/>
      <c r="G122" s="7"/>
      <c r="H122" s="7"/>
      <c r="I122" s="7"/>
      <c r="J122" s="7"/>
      <c r="K122" s="7"/>
    </row>
    <row r="123" spans="2:11" ht="18" customHeight="1" x14ac:dyDescent="0.25">
      <c r="B123" s="6"/>
      <c r="C123" s="6"/>
      <c r="D123" s="6"/>
      <c r="E123" s="6"/>
      <c r="F123" s="7"/>
      <c r="G123" s="7"/>
      <c r="H123" s="7"/>
      <c r="I123" s="7"/>
      <c r="J123" s="7"/>
      <c r="K123" s="7"/>
    </row>
    <row r="124" spans="2:11" ht="18" customHeight="1" x14ac:dyDescent="0.25">
      <c r="B124" s="6"/>
      <c r="C124" s="6"/>
      <c r="D124" s="6"/>
      <c r="E124" s="6"/>
      <c r="F124" s="7"/>
      <c r="G124" s="7"/>
      <c r="H124" s="7"/>
      <c r="I124" s="7"/>
      <c r="J124" s="7"/>
      <c r="K124" s="7"/>
    </row>
    <row r="125" spans="2:11" ht="18" customHeight="1" x14ac:dyDescent="0.25">
      <c r="B125" s="6"/>
      <c r="C125" s="6"/>
      <c r="D125" s="6"/>
      <c r="E125" s="6"/>
      <c r="F125" s="7"/>
      <c r="G125" s="7"/>
      <c r="H125" s="7"/>
      <c r="I125" s="7"/>
      <c r="J125" s="7"/>
      <c r="K125" s="7"/>
    </row>
    <row r="126" spans="2:11" ht="18" customHeight="1" x14ac:dyDescent="0.25">
      <c r="B126" s="6"/>
      <c r="C126" s="6"/>
      <c r="D126" s="6"/>
      <c r="E126" s="6"/>
      <c r="F126" s="7"/>
      <c r="G126" s="7"/>
      <c r="H126" s="7"/>
      <c r="I126" s="7"/>
      <c r="J126" s="7"/>
      <c r="K126" s="7"/>
    </row>
    <row r="127" spans="2:11" ht="12.75" customHeight="1" x14ac:dyDescent="0.25"/>
    <row r="128" spans="2:11" ht="12.75" customHeight="1" x14ac:dyDescent="0.25"/>
    <row r="137" ht="12.75" customHeight="1" x14ac:dyDescent="0.25"/>
    <row r="139" ht="12.75" customHeight="1" x14ac:dyDescent="0.25"/>
    <row r="145" ht="12.75" customHeight="1" x14ac:dyDescent="0.25"/>
    <row r="148" ht="12.75" customHeight="1" x14ac:dyDescent="0.25"/>
    <row r="153" ht="12.75" customHeight="1" x14ac:dyDescent="0.25"/>
    <row r="156" ht="12.75" customHeight="1" x14ac:dyDescent="0.25"/>
    <row r="162" ht="12.75" customHeight="1" x14ac:dyDescent="0.25"/>
  </sheetData>
  <mergeCells count="80">
    <mergeCell ref="A6:L6"/>
    <mergeCell ref="A7:L7"/>
    <mergeCell ref="B18:L18"/>
    <mergeCell ref="B26:L26"/>
    <mergeCell ref="B37:L37"/>
    <mergeCell ref="B27:B28"/>
    <mergeCell ref="I19:I20"/>
    <mergeCell ref="F27:F28"/>
    <mergeCell ref="K27:K28"/>
    <mergeCell ref="B9:L9"/>
    <mergeCell ref="K10:K11"/>
    <mergeCell ref="E27:E28"/>
    <mergeCell ref="G27:G28"/>
    <mergeCell ref="L10:L11"/>
    <mergeCell ref="H19:H20"/>
    <mergeCell ref="H10:H11"/>
    <mergeCell ref="G46:G47"/>
    <mergeCell ref="C38:C39"/>
    <mergeCell ref="F10:F11"/>
    <mergeCell ref="B38:B39"/>
    <mergeCell ref="D38:D39"/>
    <mergeCell ref="C27:C28"/>
    <mergeCell ref="G19:G20"/>
    <mergeCell ref="B10:B11"/>
    <mergeCell ref="D10:D11"/>
    <mergeCell ref="G101:J101"/>
    <mergeCell ref="D62:D63"/>
    <mergeCell ref="F62:F63"/>
    <mergeCell ref="C54:C55"/>
    <mergeCell ref="I46:I47"/>
    <mergeCell ref="B61:L61"/>
    <mergeCell ref="B46:B47"/>
    <mergeCell ref="C46:C47"/>
    <mergeCell ref="G62:G63"/>
    <mergeCell ref="D46:D47"/>
    <mergeCell ref="F46:F47"/>
    <mergeCell ref="H46:H47"/>
    <mergeCell ref="J46:J47"/>
    <mergeCell ref="E54:E55"/>
    <mergeCell ref="K54:K55"/>
    <mergeCell ref="B53:L53"/>
    <mergeCell ref="G104:J104"/>
    <mergeCell ref="B54:B55"/>
    <mergeCell ref="D27:D28"/>
    <mergeCell ref="D54:D55"/>
    <mergeCell ref="G96:J96"/>
    <mergeCell ref="J27:J28"/>
    <mergeCell ref="C62:C63"/>
    <mergeCell ref="I27:I28"/>
    <mergeCell ref="G98:J98"/>
    <mergeCell ref="G103:J103"/>
    <mergeCell ref="E46:E47"/>
    <mergeCell ref="F38:F39"/>
    <mergeCell ref="H38:H39"/>
    <mergeCell ref="B62:B63"/>
    <mergeCell ref="G102:J102"/>
    <mergeCell ref="J38:J39"/>
    <mergeCell ref="E62:E63"/>
    <mergeCell ref="J54:J55"/>
    <mergeCell ref="H62:H63"/>
    <mergeCell ref="C19:C20"/>
    <mergeCell ref="E38:E39"/>
    <mergeCell ref="E19:E20"/>
    <mergeCell ref="F54:F55"/>
    <mergeCell ref="H54:H55"/>
    <mergeCell ref="F19:F20"/>
    <mergeCell ref="H27:H28"/>
    <mergeCell ref="D19:D20"/>
    <mergeCell ref="B45:L45"/>
    <mergeCell ref="G54:G55"/>
    <mergeCell ref="I54:I55"/>
    <mergeCell ref="G38:G39"/>
    <mergeCell ref="I38:I39"/>
    <mergeCell ref="J10:J11"/>
    <mergeCell ref="B25:H25"/>
    <mergeCell ref="B19:B20"/>
    <mergeCell ref="C10:C11"/>
    <mergeCell ref="E10:E11"/>
    <mergeCell ref="G10:G11"/>
    <mergeCell ref="I10:I11"/>
  </mergeCells>
  <printOptions horizontalCentered="1"/>
  <pageMargins left="0.25" right="0.25" top="0.45" bottom="0.45" header="0.2" footer="0.2"/>
  <pageSetup paperSize="9" scale="55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881C4"/>
    <pageSetUpPr fitToPage="1"/>
  </sheetPr>
  <dimension ref="A1:Z160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D13" sqref="D13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8" width="22.7109375" style="2" customWidth="1"/>
    <col min="9" max="9" width="22.7109375" style="92" customWidth="1"/>
    <col min="10" max="10" width="14.140625" style="3" hidden="1" customWidth="1"/>
    <col min="11" max="12" width="14" style="3" customWidth="1"/>
    <col min="13" max="26" width="13" customWidth="1"/>
    <col min="27" max="16384" width="14" style="3"/>
  </cols>
  <sheetData>
    <row r="1" spans="1:20" x14ac:dyDescent="0.25">
      <c r="B1" s="6"/>
      <c r="C1" s="6"/>
      <c r="D1" s="6"/>
      <c r="E1" s="7"/>
      <c r="F1" s="7"/>
      <c r="G1" s="7"/>
      <c r="H1" s="7"/>
      <c r="I1" s="86"/>
    </row>
    <row r="2" spans="1:20" x14ac:dyDescent="0.25">
      <c r="B2" s="6"/>
      <c r="C2" s="6"/>
      <c r="D2" s="6"/>
      <c r="E2" s="7"/>
      <c r="F2" s="7"/>
      <c r="G2" s="7"/>
      <c r="H2" s="7"/>
      <c r="I2" s="86"/>
    </row>
    <row r="3" spans="1:20" x14ac:dyDescent="0.25">
      <c r="B3" s="6"/>
      <c r="C3" s="6"/>
      <c r="D3" s="6"/>
      <c r="E3" s="7"/>
      <c r="F3" s="7"/>
      <c r="G3" s="7"/>
      <c r="H3" s="7"/>
      <c r="I3" s="86"/>
    </row>
    <row r="4" spans="1:20" ht="29.25" customHeight="1" x14ac:dyDescent="0.25">
      <c r="B4" s="6"/>
      <c r="C4" s="6"/>
      <c r="D4" s="6"/>
      <c r="E4" s="7"/>
      <c r="F4" s="7"/>
      <c r="G4" s="7"/>
      <c r="H4" s="7"/>
      <c r="I4" s="86"/>
    </row>
    <row r="5" spans="1:20" ht="29.25" customHeight="1" x14ac:dyDescent="0.25">
      <c r="B5" s="6"/>
      <c r="C5" s="6"/>
      <c r="D5" s="6"/>
      <c r="E5" s="7"/>
      <c r="F5" s="7"/>
      <c r="G5" s="7"/>
      <c r="H5" s="7"/>
      <c r="I5" s="86"/>
    </row>
    <row r="6" spans="1:20" s="127" customFormat="1" ht="54" customHeight="1" x14ac:dyDescent="0.25">
      <c r="A6" s="143" t="s">
        <v>139</v>
      </c>
      <c r="B6" s="144"/>
      <c r="C6" s="144"/>
      <c r="D6" s="144"/>
      <c r="E6" s="144"/>
      <c r="F6" s="144"/>
      <c r="G6" s="144"/>
      <c r="H6" s="144"/>
      <c r="I6" s="144"/>
      <c r="J6" s="126"/>
    </row>
    <row r="7" spans="1:20" s="4" customFormat="1" ht="53.25" customHeight="1" x14ac:dyDescent="0.25">
      <c r="A7" s="196" t="str">
        <f>MELBOURNE!A7</f>
        <v>12th October 2026</v>
      </c>
      <c r="B7" s="196"/>
      <c r="C7" s="196"/>
      <c r="D7" s="196"/>
      <c r="E7" s="196"/>
      <c r="F7" s="196"/>
      <c r="G7" s="196"/>
      <c r="H7" s="196"/>
      <c r="I7" s="196"/>
      <c r="J7" s="196"/>
    </row>
    <row r="8" spans="1:20" s="4" customFormat="1" ht="21" customHeight="1" x14ac:dyDescent="0.25">
      <c r="A8" s="131"/>
      <c r="B8" s="123"/>
      <c r="C8" s="123"/>
      <c r="D8" s="123"/>
      <c r="E8" s="123"/>
      <c r="F8" s="123"/>
      <c r="G8" s="123"/>
      <c r="H8" s="123"/>
      <c r="I8" s="123"/>
      <c r="J8" s="123"/>
    </row>
    <row r="9" spans="1:20" ht="43.5" customHeight="1" x14ac:dyDescent="0.25">
      <c r="B9" s="188" t="s">
        <v>58</v>
      </c>
      <c r="C9" s="188"/>
      <c r="D9" s="188"/>
      <c r="E9" s="188"/>
      <c r="F9" s="188"/>
      <c r="G9" s="188"/>
      <c r="H9" s="188"/>
      <c r="I9" s="188"/>
      <c r="J9" s="188"/>
    </row>
    <row r="10" spans="1:20" ht="43.5" customHeight="1" x14ac:dyDescent="0.25">
      <c r="B10" s="135" t="s">
        <v>1</v>
      </c>
      <c r="C10" s="136" t="s">
        <v>2</v>
      </c>
      <c r="D10" s="136" t="s">
        <v>3</v>
      </c>
      <c r="E10" s="137" t="s">
        <v>4</v>
      </c>
      <c r="F10" s="137" t="s">
        <v>130</v>
      </c>
      <c r="G10" s="137" t="s">
        <v>60</v>
      </c>
      <c r="H10" s="137" t="s">
        <v>62</v>
      </c>
      <c r="I10" s="137" t="s">
        <v>63</v>
      </c>
      <c r="J10" s="101"/>
    </row>
    <row r="11" spans="1:20" s="13" customFormat="1" ht="21" customHeight="1" x14ac:dyDescent="0.25">
      <c r="A11" s="53"/>
      <c r="B11" s="163" t="s">
        <v>72</v>
      </c>
      <c r="C11" s="151" t="s">
        <v>131</v>
      </c>
      <c r="D11" s="130">
        <f>E11</f>
        <v>46309</v>
      </c>
      <c r="E11" s="130">
        <v>46309</v>
      </c>
      <c r="F11" s="130">
        <v>46317</v>
      </c>
      <c r="G11" s="130">
        <v>46330</v>
      </c>
      <c r="H11" s="130">
        <f>F11+28</f>
        <v>46345</v>
      </c>
      <c r="I11" s="130">
        <f>(F11+30)</f>
        <v>46347</v>
      </c>
      <c r="J11" s="153"/>
    </row>
    <row r="12" spans="1:20" s="13" customFormat="1" ht="21" customHeight="1" x14ac:dyDescent="0.25">
      <c r="A12" s="52"/>
      <c r="B12" s="163" t="s">
        <v>69</v>
      </c>
      <c r="C12" s="151" t="s">
        <v>70</v>
      </c>
      <c r="D12" s="130">
        <f>E12</f>
        <v>46325</v>
      </c>
      <c r="E12" s="130">
        <v>46325</v>
      </c>
      <c r="F12" s="130">
        <v>46333</v>
      </c>
      <c r="G12" s="130">
        <v>46344</v>
      </c>
      <c r="H12" s="130">
        <f>F12+28</f>
        <v>46361</v>
      </c>
      <c r="I12" s="130">
        <f>(F12+30)</f>
        <v>46363</v>
      </c>
      <c r="J12" s="153"/>
    </row>
    <row r="13" spans="1:20" s="13" customFormat="1" ht="21" customHeight="1" x14ac:dyDescent="0.25">
      <c r="A13" s="52"/>
      <c r="B13" s="163" t="s">
        <v>113</v>
      </c>
      <c r="C13" s="151" t="s">
        <v>114</v>
      </c>
      <c r="D13" s="130">
        <f>E13</f>
        <v>46339</v>
      </c>
      <c r="E13" s="130">
        <v>46339</v>
      </c>
      <c r="F13" s="130">
        <v>46346</v>
      </c>
      <c r="G13" s="130">
        <v>46358</v>
      </c>
      <c r="H13" s="130">
        <f>F13+28</f>
        <v>46374</v>
      </c>
      <c r="I13" s="130">
        <f>(F13+30)</f>
        <v>46376</v>
      </c>
      <c r="J13" s="153"/>
    </row>
    <row r="14" spans="1:20" s="13" customFormat="1" ht="21" customHeight="1" x14ac:dyDescent="0.25">
      <c r="A14" s="52"/>
      <c r="B14" s="163" t="s">
        <v>147</v>
      </c>
      <c r="C14" s="151" t="s">
        <v>71</v>
      </c>
      <c r="D14" s="130">
        <f>E14</f>
        <v>46353</v>
      </c>
      <c r="E14" s="130">
        <v>46353</v>
      </c>
      <c r="F14" s="130">
        <v>46359</v>
      </c>
      <c r="G14" s="130">
        <v>46372</v>
      </c>
      <c r="H14" s="130">
        <f>F14+28</f>
        <v>46387</v>
      </c>
      <c r="I14" s="130">
        <f>(F14+30)</f>
        <v>46389</v>
      </c>
      <c r="J14" s="153"/>
    </row>
    <row r="15" spans="1:20" s="13" customFormat="1" ht="21" customHeight="1" x14ac:dyDescent="0.25">
      <c r="A15" s="52"/>
      <c r="B15" s="163" t="s">
        <v>149</v>
      </c>
      <c r="C15" s="151" t="s">
        <v>145</v>
      </c>
      <c r="D15" s="130">
        <f>E15</f>
        <v>46367</v>
      </c>
      <c r="E15" s="130">
        <v>46367</v>
      </c>
      <c r="F15" s="130">
        <v>46373</v>
      </c>
      <c r="G15" s="130">
        <v>46386</v>
      </c>
      <c r="H15" s="130">
        <f>F15+28</f>
        <v>46401</v>
      </c>
      <c r="I15" s="130">
        <f>(F15+30)</f>
        <v>46403</v>
      </c>
      <c r="J15" s="153"/>
    </row>
    <row r="16" spans="1:20" s="12" customFormat="1" ht="19.5" customHeight="1" x14ac:dyDescent="0.3">
      <c r="A16" s="52"/>
      <c r="B16" s="21"/>
      <c r="C16" s="70"/>
      <c r="D16" s="42"/>
      <c r="E16" s="18"/>
      <c r="F16" s="18"/>
      <c r="G16" s="18"/>
      <c r="H16" s="11"/>
      <c r="I16" s="87"/>
      <c r="N16" s="193"/>
      <c r="O16" s="191"/>
      <c r="P16" s="191"/>
      <c r="Q16" s="191"/>
      <c r="R16" s="191"/>
      <c r="S16" s="194"/>
      <c r="T16" s="195"/>
    </row>
    <row r="17" spans="2:10" ht="43.5" customHeight="1" thickBot="1" x14ac:dyDescent="0.3">
      <c r="B17" s="188" t="s">
        <v>0</v>
      </c>
      <c r="C17" s="188"/>
      <c r="D17" s="188"/>
      <c r="E17" s="188"/>
      <c r="F17" s="188"/>
      <c r="G17" s="188"/>
      <c r="H17" s="189"/>
      <c r="I17" s="189"/>
      <c r="J17" s="189"/>
    </row>
    <row r="18" spans="2:10" ht="30" customHeight="1" x14ac:dyDescent="0.25">
      <c r="B18" s="182" t="s">
        <v>1</v>
      </c>
      <c r="C18" s="184" t="s">
        <v>2</v>
      </c>
      <c r="D18" s="184" t="s">
        <v>3</v>
      </c>
      <c r="E18" s="186" t="s">
        <v>4</v>
      </c>
      <c r="F18" s="186" t="s">
        <v>130</v>
      </c>
      <c r="G18" s="186" t="s">
        <v>6</v>
      </c>
      <c r="H18" s="165"/>
      <c r="I18" s="165"/>
      <c r="J18" s="133"/>
    </row>
    <row r="19" spans="2:10" ht="17.25" customHeight="1" x14ac:dyDescent="0.25">
      <c r="B19" s="183"/>
      <c r="C19" s="185"/>
      <c r="D19" s="185"/>
      <c r="E19" s="185"/>
      <c r="F19" s="185"/>
      <c r="G19" s="185"/>
      <c r="H19" s="165"/>
      <c r="I19" s="165"/>
      <c r="J19" s="133"/>
    </row>
    <row r="20" spans="2:10" ht="21" customHeight="1" x14ac:dyDescent="0.25">
      <c r="B20" s="163" t="s">
        <v>123</v>
      </c>
      <c r="C20" s="151" t="s">
        <v>124</v>
      </c>
      <c r="D20" s="130">
        <f>E20</f>
        <v>46316</v>
      </c>
      <c r="E20" s="130">
        <v>46316</v>
      </c>
      <c r="F20" s="130">
        <v>46323</v>
      </c>
      <c r="G20" s="130">
        <v>46332</v>
      </c>
      <c r="H20" s="174"/>
      <c r="I20" s="174"/>
      <c r="J20" s="164"/>
    </row>
    <row r="21" spans="2:10" ht="21" customHeight="1" x14ac:dyDescent="0.25">
      <c r="B21" s="163" t="s">
        <v>132</v>
      </c>
      <c r="C21" s="151" t="s">
        <v>127</v>
      </c>
      <c r="D21" s="130">
        <f t="shared" ref="D21:D23" si="0">E21</f>
        <v>46336</v>
      </c>
      <c r="E21" s="130">
        <v>46336</v>
      </c>
      <c r="F21" s="130">
        <v>46341</v>
      </c>
      <c r="G21" s="130">
        <v>46351</v>
      </c>
      <c r="H21" s="174"/>
      <c r="I21" s="174"/>
      <c r="J21" s="164"/>
    </row>
    <row r="22" spans="2:10" ht="21" customHeight="1" x14ac:dyDescent="0.25">
      <c r="B22" s="163" t="s">
        <v>123</v>
      </c>
      <c r="C22" s="151" t="s">
        <v>146</v>
      </c>
      <c r="D22" s="130">
        <f t="shared" si="0"/>
        <v>46351</v>
      </c>
      <c r="E22" s="130">
        <v>46351</v>
      </c>
      <c r="F22" s="130">
        <v>46355</v>
      </c>
      <c r="G22" s="130">
        <v>46367</v>
      </c>
      <c r="H22" s="174"/>
      <c r="I22" s="174"/>
      <c r="J22" s="164"/>
    </row>
    <row r="23" spans="2:10" ht="21" customHeight="1" x14ac:dyDescent="0.25">
      <c r="B23" s="163" t="s">
        <v>120</v>
      </c>
      <c r="C23" s="151" t="s">
        <v>150</v>
      </c>
      <c r="D23" s="130">
        <f>E23</f>
        <v>46358</v>
      </c>
      <c r="E23" s="130">
        <v>46358</v>
      </c>
      <c r="F23" s="130">
        <v>46362</v>
      </c>
      <c r="G23" s="130">
        <v>46374</v>
      </c>
      <c r="H23" s="174"/>
      <c r="I23" s="174"/>
      <c r="J23" s="164"/>
    </row>
    <row r="24" spans="2:10" ht="21" customHeight="1" x14ac:dyDescent="0.25">
      <c r="B24" s="163" t="s">
        <v>132</v>
      </c>
      <c r="C24" s="151" t="s">
        <v>157</v>
      </c>
      <c r="D24" s="130">
        <f>E24</f>
        <v>46365</v>
      </c>
      <c r="E24" s="130">
        <v>46365</v>
      </c>
      <c r="F24" s="130">
        <v>46369</v>
      </c>
      <c r="G24" s="130">
        <v>46381</v>
      </c>
      <c r="H24" s="174"/>
      <c r="I24" s="174"/>
      <c r="J24" s="164"/>
    </row>
    <row r="25" spans="2:10" ht="21" customHeight="1" x14ac:dyDescent="0.25">
      <c r="B25" s="163" t="s">
        <v>121</v>
      </c>
      <c r="C25" s="151" t="s">
        <v>162</v>
      </c>
      <c r="D25" s="130">
        <f>E25</f>
        <v>46371</v>
      </c>
      <c r="E25" s="130">
        <v>46371</v>
      </c>
      <c r="F25" s="130">
        <v>46376</v>
      </c>
      <c r="G25" s="130">
        <v>46023</v>
      </c>
      <c r="H25" s="174"/>
      <c r="I25" s="174"/>
      <c r="J25" s="164"/>
    </row>
    <row r="26" spans="2:10" ht="21" customHeight="1" x14ac:dyDescent="0.25">
      <c r="B26" s="158"/>
      <c r="C26" s="159"/>
      <c r="D26" s="160"/>
      <c r="E26" s="160"/>
      <c r="F26" s="160"/>
      <c r="G26" s="160"/>
      <c r="H26" s="161"/>
      <c r="I26" s="161"/>
      <c r="J26" s="162"/>
    </row>
    <row r="27" spans="2:10" ht="42.75" customHeight="1" x14ac:dyDescent="0.25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</row>
    <row r="28" spans="2:10" ht="30" customHeight="1" x14ac:dyDescent="0.25">
      <c r="B28" s="182" t="s">
        <v>1</v>
      </c>
      <c r="C28" s="184" t="s">
        <v>2</v>
      </c>
      <c r="D28" s="184" t="s">
        <v>3</v>
      </c>
      <c r="E28" s="186" t="s">
        <v>4</v>
      </c>
      <c r="F28" s="186" t="s">
        <v>130</v>
      </c>
      <c r="G28" s="186" t="s">
        <v>6</v>
      </c>
      <c r="H28" s="186" t="s">
        <v>20</v>
      </c>
      <c r="I28" s="186" t="s">
        <v>21</v>
      </c>
      <c r="J28" s="165"/>
    </row>
    <row r="29" spans="2:10" ht="17.25" customHeight="1" x14ac:dyDescent="0.25">
      <c r="B29" s="183"/>
      <c r="C29" s="185"/>
      <c r="D29" s="185"/>
      <c r="E29" s="185"/>
      <c r="F29" s="185"/>
      <c r="G29" s="185"/>
      <c r="H29" s="185"/>
      <c r="I29" s="185"/>
      <c r="J29" s="165"/>
    </row>
    <row r="30" spans="2:10" ht="21" customHeight="1" x14ac:dyDescent="0.25">
      <c r="B30" s="163" t="str">
        <f t="shared" ref="B30:G35" si="1">B20</f>
        <v>OOCL BRISBANE</v>
      </c>
      <c r="C30" s="151" t="str">
        <f t="shared" si="1"/>
        <v>253N</v>
      </c>
      <c r="D30" s="130">
        <f>E30</f>
        <v>46316</v>
      </c>
      <c r="E30" s="130">
        <f>E20</f>
        <v>46316</v>
      </c>
      <c r="F30" s="130">
        <f>F20</f>
        <v>46323</v>
      </c>
      <c r="G30" s="130">
        <v>46320</v>
      </c>
      <c r="H30" s="130">
        <f t="shared" ref="H30:H35" si="2">F30+27</f>
        <v>46350</v>
      </c>
      <c r="I30" s="130">
        <f t="shared" ref="I30:I35" si="3">F30+26</f>
        <v>46349</v>
      </c>
      <c r="J30" s="164"/>
    </row>
    <row r="31" spans="2:10" ht="21" customHeight="1" x14ac:dyDescent="0.25">
      <c r="B31" s="163" t="str">
        <f t="shared" si="1"/>
        <v xml:space="preserve">KOTA LARIS </v>
      </c>
      <c r="C31" s="151" t="str">
        <f t="shared" si="1"/>
        <v>103N</v>
      </c>
      <c r="D31" s="130">
        <f t="shared" si="1"/>
        <v>46336</v>
      </c>
      <c r="E31" s="130">
        <f t="shared" si="1"/>
        <v>46336</v>
      </c>
      <c r="F31" s="130">
        <f>F21</f>
        <v>46341</v>
      </c>
      <c r="G31" s="130">
        <f t="shared" si="1"/>
        <v>46351</v>
      </c>
      <c r="H31" s="130">
        <f t="shared" si="2"/>
        <v>46368</v>
      </c>
      <c r="I31" s="130">
        <f t="shared" si="3"/>
        <v>46367</v>
      </c>
      <c r="J31" s="164"/>
    </row>
    <row r="32" spans="2:10" ht="21" customHeight="1" x14ac:dyDescent="0.25">
      <c r="B32" s="163" t="str">
        <f t="shared" si="1"/>
        <v>OOCL BRISBANE</v>
      </c>
      <c r="C32" s="151" t="str">
        <f t="shared" si="1"/>
        <v>254N</v>
      </c>
      <c r="D32" s="130">
        <f t="shared" si="1"/>
        <v>46351</v>
      </c>
      <c r="E32" s="130">
        <f t="shared" si="1"/>
        <v>46351</v>
      </c>
      <c r="F32" s="130">
        <f>F22</f>
        <v>46355</v>
      </c>
      <c r="G32" s="130">
        <f t="shared" si="1"/>
        <v>46367</v>
      </c>
      <c r="H32" s="130">
        <f t="shared" si="2"/>
        <v>46382</v>
      </c>
      <c r="I32" s="130">
        <f t="shared" si="3"/>
        <v>46381</v>
      </c>
      <c r="J32" s="164"/>
    </row>
    <row r="33" spans="1:10" ht="21" customHeight="1" x14ac:dyDescent="0.25">
      <c r="A33" s="9"/>
      <c r="B33" s="163" t="str">
        <f t="shared" si="1"/>
        <v>OOCL YOKOHAMA</v>
      </c>
      <c r="C33" s="151" t="str">
        <f t="shared" si="1"/>
        <v>216N</v>
      </c>
      <c r="D33" s="130">
        <f t="shared" si="1"/>
        <v>46358</v>
      </c>
      <c r="E33" s="130">
        <f t="shared" si="1"/>
        <v>46358</v>
      </c>
      <c r="F33" s="130">
        <f>F23</f>
        <v>46362</v>
      </c>
      <c r="G33" s="130">
        <f t="shared" si="1"/>
        <v>46374</v>
      </c>
      <c r="H33" s="130">
        <f t="shared" si="2"/>
        <v>46389</v>
      </c>
      <c r="I33" s="130">
        <f t="shared" si="3"/>
        <v>46388</v>
      </c>
      <c r="J33" s="164"/>
    </row>
    <row r="34" spans="1:10" ht="21" customHeight="1" x14ac:dyDescent="0.25">
      <c r="A34" s="9"/>
      <c r="B34" s="163" t="str">
        <f t="shared" si="1"/>
        <v xml:space="preserve">KOTA LARIS </v>
      </c>
      <c r="C34" s="151" t="str">
        <f t="shared" si="1"/>
        <v>104N</v>
      </c>
      <c r="D34" s="130">
        <f t="shared" si="1"/>
        <v>46365</v>
      </c>
      <c r="E34" s="130">
        <f t="shared" si="1"/>
        <v>46365</v>
      </c>
      <c r="F34" s="130">
        <f>F24</f>
        <v>46369</v>
      </c>
      <c r="G34" s="130">
        <f t="shared" si="1"/>
        <v>46381</v>
      </c>
      <c r="H34" s="130">
        <f t="shared" si="2"/>
        <v>46396</v>
      </c>
      <c r="I34" s="130">
        <f t="shared" si="3"/>
        <v>46395</v>
      </c>
      <c r="J34" s="164"/>
    </row>
    <row r="35" spans="1:10" ht="21" customHeight="1" x14ac:dyDescent="0.25">
      <c r="B35" s="163" t="str">
        <f>B25</f>
        <v>OOCL HOUSTON</v>
      </c>
      <c r="C35" s="151" t="str">
        <f t="shared" si="1"/>
        <v>223N</v>
      </c>
      <c r="D35" s="130">
        <f t="shared" si="1"/>
        <v>46371</v>
      </c>
      <c r="E35" s="130">
        <f t="shared" si="1"/>
        <v>46371</v>
      </c>
      <c r="F35" s="130">
        <f>F25</f>
        <v>46376</v>
      </c>
      <c r="G35" s="130">
        <f t="shared" si="1"/>
        <v>46023</v>
      </c>
      <c r="H35" s="130">
        <f t="shared" si="2"/>
        <v>46403</v>
      </c>
      <c r="I35" s="130">
        <f t="shared" si="3"/>
        <v>46402</v>
      </c>
      <c r="J35" s="164"/>
    </row>
    <row r="36" spans="1:10" ht="18" customHeight="1" x14ac:dyDescent="0.25">
      <c r="B36" s="58"/>
      <c r="C36" s="59"/>
      <c r="D36" s="59"/>
      <c r="E36" s="66"/>
      <c r="F36" s="66"/>
      <c r="G36" s="66"/>
      <c r="H36" s="8"/>
      <c r="I36" s="88"/>
    </row>
    <row r="37" spans="1:10" ht="43.5" customHeight="1" thickBot="1" x14ac:dyDescent="0.3">
      <c r="B37" s="188" t="s">
        <v>22</v>
      </c>
      <c r="C37" s="188"/>
      <c r="D37" s="188"/>
      <c r="E37" s="188"/>
      <c r="F37" s="188"/>
      <c r="G37" s="188"/>
      <c r="H37" s="188"/>
      <c r="I37" s="188"/>
      <c r="J37" s="189"/>
    </row>
    <row r="38" spans="1:10" ht="30" customHeight="1" x14ac:dyDescent="0.25">
      <c r="B38" s="182" t="s">
        <v>1</v>
      </c>
      <c r="C38" s="184" t="s">
        <v>2</v>
      </c>
      <c r="D38" s="184" t="s">
        <v>3</v>
      </c>
      <c r="E38" s="186" t="s">
        <v>4</v>
      </c>
      <c r="F38" s="186" t="s">
        <v>130</v>
      </c>
      <c r="G38" s="186" t="s">
        <v>6</v>
      </c>
      <c r="H38" s="186" t="s">
        <v>23</v>
      </c>
      <c r="I38" s="186" t="s">
        <v>24</v>
      </c>
      <c r="J38" s="165"/>
    </row>
    <row r="39" spans="1:10" ht="18" customHeight="1" x14ac:dyDescent="0.25">
      <c r="B39" s="192"/>
      <c r="C39" s="187"/>
      <c r="D39" s="187"/>
      <c r="E39" s="187"/>
      <c r="F39" s="187"/>
      <c r="G39" s="187"/>
      <c r="H39" s="187"/>
      <c r="I39" s="187"/>
      <c r="J39" s="165"/>
    </row>
    <row r="40" spans="1:10" ht="21" customHeight="1" x14ac:dyDescent="0.25">
      <c r="B40" s="128" t="str">
        <f t="shared" ref="B40:G44" si="4">B21</f>
        <v xml:space="preserve">KOTA LARIS </v>
      </c>
      <c r="C40" s="129" t="str">
        <f t="shared" si="4"/>
        <v>103N</v>
      </c>
      <c r="D40" s="130">
        <f t="shared" si="4"/>
        <v>46336</v>
      </c>
      <c r="E40" s="130">
        <f t="shared" si="4"/>
        <v>46336</v>
      </c>
      <c r="F40" s="130">
        <f t="shared" si="4"/>
        <v>46341</v>
      </c>
      <c r="G40" s="130">
        <f t="shared" si="4"/>
        <v>46351</v>
      </c>
      <c r="H40" s="130">
        <f>G40+27</f>
        <v>46378</v>
      </c>
      <c r="I40" s="130">
        <f>F40+27</f>
        <v>46368</v>
      </c>
      <c r="J40" s="152"/>
    </row>
    <row r="41" spans="1:10" ht="21" customHeight="1" x14ac:dyDescent="0.25">
      <c r="B41" s="128" t="str">
        <f t="shared" si="4"/>
        <v>OOCL BRISBANE</v>
      </c>
      <c r="C41" s="129" t="str">
        <f t="shared" si="4"/>
        <v>254N</v>
      </c>
      <c r="D41" s="130">
        <f t="shared" si="4"/>
        <v>46351</v>
      </c>
      <c r="E41" s="130">
        <f t="shared" si="4"/>
        <v>46351</v>
      </c>
      <c r="F41" s="130">
        <f t="shared" si="4"/>
        <v>46355</v>
      </c>
      <c r="G41" s="130">
        <f t="shared" si="4"/>
        <v>46367</v>
      </c>
      <c r="H41" s="130">
        <f>G41+27</f>
        <v>46394</v>
      </c>
      <c r="I41" s="130">
        <f>F41+27</f>
        <v>46382</v>
      </c>
      <c r="J41" s="152"/>
    </row>
    <row r="42" spans="1:10" ht="21" customHeight="1" x14ac:dyDescent="0.25">
      <c r="B42" s="128" t="str">
        <f t="shared" si="4"/>
        <v>OOCL YOKOHAMA</v>
      </c>
      <c r="C42" s="129" t="str">
        <f t="shared" si="4"/>
        <v>216N</v>
      </c>
      <c r="D42" s="130">
        <f t="shared" si="4"/>
        <v>46358</v>
      </c>
      <c r="E42" s="130">
        <f t="shared" si="4"/>
        <v>46358</v>
      </c>
      <c r="F42" s="130">
        <f t="shared" si="4"/>
        <v>46362</v>
      </c>
      <c r="G42" s="130">
        <f t="shared" si="4"/>
        <v>46374</v>
      </c>
      <c r="H42" s="130">
        <f>G42+27</f>
        <v>46401</v>
      </c>
      <c r="I42" s="130">
        <f>F42+27</f>
        <v>46389</v>
      </c>
      <c r="J42" s="152"/>
    </row>
    <row r="43" spans="1:10" ht="21" customHeight="1" x14ac:dyDescent="0.25">
      <c r="B43" s="128" t="str">
        <f t="shared" si="4"/>
        <v xml:space="preserve">KOTA LARIS </v>
      </c>
      <c r="C43" s="151" t="str">
        <f t="shared" si="4"/>
        <v>104N</v>
      </c>
      <c r="D43" s="130">
        <f t="shared" si="4"/>
        <v>46365</v>
      </c>
      <c r="E43" s="130">
        <f t="shared" si="4"/>
        <v>46365</v>
      </c>
      <c r="F43" s="130">
        <f t="shared" si="4"/>
        <v>46369</v>
      </c>
      <c r="G43" s="130">
        <f t="shared" si="4"/>
        <v>46381</v>
      </c>
      <c r="H43" s="130">
        <f>G43+27</f>
        <v>46408</v>
      </c>
      <c r="I43" s="130">
        <f>F43+27</f>
        <v>46396</v>
      </c>
      <c r="J43" s="152"/>
    </row>
    <row r="44" spans="1:10" ht="21" customHeight="1" x14ac:dyDescent="0.25">
      <c r="B44" s="128" t="str">
        <f t="shared" si="4"/>
        <v>OOCL HOUSTON</v>
      </c>
      <c r="C44" s="151" t="str">
        <f t="shared" si="4"/>
        <v>223N</v>
      </c>
      <c r="D44" s="130">
        <f t="shared" si="4"/>
        <v>46371</v>
      </c>
      <c r="E44" s="130">
        <f t="shared" si="4"/>
        <v>46371</v>
      </c>
      <c r="F44" s="130">
        <f t="shared" si="4"/>
        <v>46376</v>
      </c>
      <c r="G44" s="130">
        <f t="shared" si="4"/>
        <v>46023</v>
      </c>
      <c r="H44" s="130">
        <f>G44+27</f>
        <v>46050</v>
      </c>
      <c r="I44" s="130">
        <f>F44+27</f>
        <v>46403</v>
      </c>
      <c r="J44" s="152"/>
    </row>
    <row r="45" spans="1:10" ht="18" customHeight="1" x14ac:dyDescent="0.3">
      <c r="A45" s="13"/>
      <c r="B45" s="94"/>
      <c r="C45" s="85"/>
      <c r="D45" s="49"/>
      <c r="E45" s="72"/>
      <c r="F45" s="72"/>
      <c r="G45" s="72"/>
      <c r="H45" s="72"/>
      <c r="I45" s="95"/>
    </row>
    <row r="46" spans="1:10" ht="43.5" customHeight="1" x14ac:dyDescent="0.25">
      <c r="B46" s="188" t="s">
        <v>144</v>
      </c>
      <c r="C46" s="188"/>
      <c r="D46" s="188"/>
      <c r="E46" s="188"/>
      <c r="F46" s="188"/>
      <c r="G46" s="188"/>
      <c r="H46" s="188"/>
      <c r="I46" s="188"/>
      <c r="J46" s="188"/>
    </row>
    <row r="47" spans="1:10" ht="30" customHeight="1" x14ac:dyDescent="0.25">
      <c r="B47" s="182" t="s">
        <v>1</v>
      </c>
      <c r="C47" s="184" t="s">
        <v>2</v>
      </c>
      <c r="D47" s="184" t="s">
        <v>3</v>
      </c>
      <c r="E47" s="186" t="s">
        <v>4</v>
      </c>
      <c r="F47" s="186" t="s">
        <v>130</v>
      </c>
      <c r="G47" s="186" t="s">
        <v>6</v>
      </c>
      <c r="H47" s="186" t="s">
        <v>45</v>
      </c>
      <c r="I47" s="186" t="s">
        <v>133</v>
      </c>
      <c r="J47" s="165"/>
    </row>
    <row r="48" spans="1:10" ht="18" customHeight="1" x14ac:dyDescent="0.25">
      <c r="B48" s="192"/>
      <c r="C48" s="187"/>
      <c r="D48" s="187"/>
      <c r="E48" s="187"/>
      <c r="F48" s="187"/>
      <c r="G48" s="187"/>
      <c r="H48" s="187"/>
      <c r="I48" s="187"/>
      <c r="J48" s="165"/>
    </row>
    <row r="49" spans="1:26" ht="21" customHeight="1" x14ac:dyDescent="0.25">
      <c r="B49" s="128" t="str">
        <f t="shared" ref="B49:G54" si="5">B30</f>
        <v>OOCL BRISBANE</v>
      </c>
      <c r="C49" s="129" t="str">
        <f t="shared" si="5"/>
        <v>253N</v>
      </c>
      <c r="D49" s="130">
        <f t="shared" si="5"/>
        <v>46316</v>
      </c>
      <c r="E49" s="130">
        <f t="shared" si="5"/>
        <v>46316</v>
      </c>
      <c r="F49" s="130">
        <f t="shared" si="5"/>
        <v>46323</v>
      </c>
      <c r="G49" s="130">
        <f t="shared" si="5"/>
        <v>46320</v>
      </c>
      <c r="H49" s="130">
        <f>G49+28</f>
        <v>46348</v>
      </c>
      <c r="I49" s="130">
        <f t="shared" ref="I49:I54" si="6">F49+28</f>
        <v>46351</v>
      </c>
      <c r="J49" s="152"/>
    </row>
    <row r="50" spans="1:26" ht="21" customHeight="1" x14ac:dyDescent="0.25">
      <c r="B50" s="128" t="str">
        <f t="shared" si="5"/>
        <v xml:space="preserve">KOTA LARIS </v>
      </c>
      <c r="C50" s="129" t="str">
        <f t="shared" si="5"/>
        <v>103N</v>
      </c>
      <c r="D50" s="130">
        <f t="shared" si="5"/>
        <v>46336</v>
      </c>
      <c r="E50" s="130">
        <f t="shared" si="5"/>
        <v>46336</v>
      </c>
      <c r="F50" s="130">
        <f t="shared" si="5"/>
        <v>46341</v>
      </c>
      <c r="G50" s="130">
        <f t="shared" si="5"/>
        <v>46351</v>
      </c>
      <c r="H50" s="130">
        <f>G50+28</f>
        <v>46379</v>
      </c>
      <c r="I50" s="130">
        <f t="shared" si="6"/>
        <v>46369</v>
      </c>
      <c r="J50" s="152"/>
    </row>
    <row r="51" spans="1:26" ht="21" customHeight="1" x14ac:dyDescent="0.25">
      <c r="B51" s="128" t="str">
        <f t="shared" si="5"/>
        <v>OOCL BRISBANE</v>
      </c>
      <c r="C51" s="129" t="str">
        <f t="shared" si="5"/>
        <v>254N</v>
      </c>
      <c r="D51" s="130">
        <f t="shared" si="5"/>
        <v>46351</v>
      </c>
      <c r="E51" s="130">
        <f t="shared" si="5"/>
        <v>46351</v>
      </c>
      <c r="F51" s="130">
        <f t="shared" si="5"/>
        <v>46355</v>
      </c>
      <c r="G51" s="130">
        <f t="shared" si="5"/>
        <v>46367</v>
      </c>
      <c r="H51" s="130">
        <f>G51+28</f>
        <v>46395</v>
      </c>
      <c r="I51" s="130">
        <f t="shared" si="6"/>
        <v>46383</v>
      </c>
      <c r="J51" s="152"/>
    </row>
    <row r="52" spans="1:26" ht="21" customHeight="1" x14ac:dyDescent="0.25">
      <c r="B52" s="128" t="str">
        <f t="shared" si="5"/>
        <v>OOCL YOKOHAMA</v>
      </c>
      <c r="C52" s="151" t="str">
        <f t="shared" si="5"/>
        <v>216N</v>
      </c>
      <c r="D52" s="130">
        <f t="shared" si="5"/>
        <v>46358</v>
      </c>
      <c r="E52" s="130">
        <f t="shared" si="5"/>
        <v>46358</v>
      </c>
      <c r="F52" s="130">
        <f t="shared" si="5"/>
        <v>46362</v>
      </c>
      <c r="G52" s="130">
        <f t="shared" si="5"/>
        <v>46374</v>
      </c>
      <c r="H52" s="130">
        <f>G52+28</f>
        <v>46402</v>
      </c>
      <c r="I52" s="130">
        <f t="shared" si="6"/>
        <v>46390</v>
      </c>
      <c r="J52" s="152"/>
    </row>
    <row r="53" spans="1:26" ht="21" customHeight="1" x14ac:dyDescent="0.25">
      <c r="B53" s="128" t="str">
        <f t="shared" si="5"/>
        <v xml:space="preserve">KOTA LARIS </v>
      </c>
      <c r="C53" s="151" t="str">
        <f t="shared" si="5"/>
        <v>104N</v>
      </c>
      <c r="D53" s="130">
        <f t="shared" si="5"/>
        <v>46365</v>
      </c>
      <c r="E53" s="130">
        <f t="shared" si="5"/>
        <v>46365</v>
      </c>
      <c r="F53" s="130">
        <f t="shared" si="5"/>
        <v>46369</v>
      </c>
      <c r="G53" s="130">
        <f t="shared" si="5"/>
        <v>46381</v>
      </c>
      <c r="H53" s="130">
        <f>G53+28</f>
        <v>46409</v>
      </c>
      <c r="I53" s="130">
        <f t="shared" si="6"/>
        <v>46397</v>
      </c>
      <c r="J53" s="152"/>
    </row>
    <row r="54" spans="1:26" s="9" customFormat="1" ht="21" customHeight="1" x14ac:dyDescent="0.25">
      <c r="A54" s="12"/>
      <c r="B54" s="128" t="str">
        <f t="shared" si="5"/>
        <v>OOCL HOUSTON</v>
      </c>
      <c r="C54" s="151" t="str">
        <f t="shared" si="5"/>
        <v>223N</v>
      </c>
      <c r="D54" s="130">
        <f t="shared" si="5"/>
        <v>46371</v>
      </c>
      <c r="E54" s="130">
        <f t="shared" si="5"/>
        <v>46371</v>
      </c>
      <c r="F54" s="130">
        <f t="shared" si="5"/>
        <v>46376</v>
      </c>
      <c r="G54" s="130">
        <f t="shared" si="5"/>
        <v>46023</v>
      </c>
      <c r="H54" s="130">
        <f>F54+28</f>
        <v>46404</v>
      </c>
      <c r="I54" s="130">
        <f t="shared" si="6"/>
        <v>46404</v>
      </c>
      <c r="J54" s="152"/>
    </row>
    <row r="55" spans="1:26" s="9" customFormat="1" ht="17.25" customHeight="1" x14ac:dyDescent="0.25">
      <c r="A55" s="12"/>
      <c r="B55" s="166"/>
      <c r="C55" s="167"/>
      <c r="D55" s="168"/>
      <c r="E55" s="168"/>
      <c r="F55" s="168"/>
      <c r="G55" s="168"/>
      <c r="H55" s="168"/>
      <c r="I55" s="168"/>
      <c r="J55" s="169"/>
    </row>
    <row r="56" spans="1:26" ht="43.5" customHeight="1" thickBot="1" x14ac:dyDescent="0.3">
      <c r="B56" s="188" t="s">
        <v>46</v>
      </c>
      <c r="C56" s="188"/>
      <c r="D56" s="188"/>
      <c r="E56" s="188"/>
      <c r="F56" s="188"/>
      <c r="G56" s="188"/>
      <c r="H56" s="188"/>
      <c r="I56" s="188"/>
      <c r="J56" s="189"/>
    </row>
    <row r="57" spans="1:26" ht="30" customHeight="1" x14ac:dyDescent="0.25">
      <c r="B57" s="182" t="s">
        <v>1</v>
      </c>
      <c r="C57" s="184" t="s">
        <v>2</v>
      </c>
      <c r="D57" s="184" t="s">
        <v>3</v>
      </c>
      <c r="E57" s="186" t="s">
        <v>4</v>
      </c>
      <c r="F57" s="186" t="s">
        <v>130</v>
      </c>
      <c r="G57" s="186" t="s">
        <v>6</v>
      </c>
      <c r="H57" s="186" t="s">
        <v>47</v>
      </c>
      <c r="I57" s="186" t="s">
        <v>49</v>
      </c>
      <c r="J57" s="165"/>
    </row>
    <row r="58" spans="1:26" ht="26.45" customHeight="1" x14ac:dyDescent="0.25">
      <c r="B58" s="183"/>
      <c r="C58" s="185"/>
      <c r="D58" s="185"/>
      <c r="E58" s="185"/>
      <c r="F58" s="185"/>
      <c r="G58" s="185"/>
      <c r="H58" s="185"/>
      <c r="I58" s="185"/>
      <c r="J58" s="165"/>
    </row>
    <row r="59" spans="1:26" ht="21" customHeight="1" x14ac:dyDescent="0.25">
      <c r="B59" s="128" t="str">
        <f t="shared" ref="B59:G59" si="7">B30</f>
        <v>OOCL BRISBANE</v>
      </c>
      <c r="C59" s="151" t="str">
        <f t="shared" si="7"/>
        <v>253N</v>
      </c>
      <c r="D59" s="130">
        <f t="shared" si="7"/>
        <v>46316</v>
      </c>
      <c r="E59" s="130">
        <f t="shared" si="7"/>
        <v>46316</v>
      </c>
      <c r="F59" s="130">
        <f t="shared" si="7"/>
        <v>46323</v>
      </c>
      <c r="G59" s="130">
        <f t="shared" si="7"/>
        <v>46320</v>
      </c>
      <c r="H59" s="130">
        <f>F59+50</f>
        <v>46373</v>
      </c>
      <c r="I59" s="130">
        <f>F59+55</f>
        <v>46378</v>
      </c>
      <c r="J59" s="152"/>
    </row>
    <row r="60" spans="1:26" ht="21" customHeight="1" x14ac:dyDescent="0.25">
      <c r="B60" s="128" t="str">
        <f t="shared" ref="B60:E63" si="8">B31</f>
        <v xml:space="preserve">KOTA LARIS </v>
      </c>
      <c r="C60" s="151" t="str">
        <f t="shared" si="8"/>
        <v>103N</v>
      </c>
      <c r="D60" s="130">
        <f t="shared" si="8"/>
        <v>46336</v>
      </c>
      <c r="E60" s="130">
        <f t="shared" si="8"/>
        <v>46336</v>
      </c>
      <c r="F60" s="130">
        <f>F50</f>
        <v>46341</v>
      </c>
      <c r="G60" s="130">
        <f>G31</f>
        <v>46351</v>
      </c>
      <c r="H60" s="130">
        <f>F60+50</f>
        <v>46391</v>
      </c>
      <c r="I60" s="130">
        <f>F60+55</f>
        <v>46396</v>
      </c>
      <c r="J60" s="152"/>
    </row>
    <row r="61" spans="1:26" ht="21" customHeight="1" x14ac:dyDescent="0.25">
      <c r="B61" s="128" t="str">
        <f t="shared" si="8"/>
        <v>OOCL BRISBANE</v>
      </c>
      <c r="C61" s="151" t="str">
        <f t="shared" si="8"/>
        <v>254N</v>
      </c>
      <c r="D61" s="130">
        <f t="shared" si="8"/>
        <v>46351</v>
      </c>
      <c r="E61" s="130">
        <f t="shared" si="8"/>
        <v>46351</v>
      </c>
      <c r="F61" s="130">
        <f>F51</f>
        <v>46355</v>
      </c>
      <c r="G61" s="130">
        <f>G32</f>
        <v>46367</v>
      </c>
      <c r="H61" s="130">
        <f>F61+50</f>
        <v>46405</v>
      </c>
      <c r="I61" s="130">
        <f>F61+55</f>
        <v>46410</v>
      </c>
      <c r="J61" s="152"/>
    </row>
    <row r="62" spans="1:26" ht="21" customHeight="1" x14ac:dyDescent="0.25">
      <c r="B62" s="128" t="str">
        <f t="shared" si="8"/>
        <v>OOCL YOKOHAMA</v>
      </c>
      <c r="C62" s="151" t="str">
        <f t="shared" si="8"/>
        <v>216N</v>
      </c>
      <c r="D62" s="130">
        <f t="shared" si="8"/>
        <v>46358</v>
      </c>
      <c r="E62" s="130">
        <f t="shared" si="8"/>
        <v>46358</v>
      </c>
      <c r="F62" s="130">
        <f>F33</f>
        <v>46362</v>
      </c>
      <c r="G62" s="130">
        <f>G33</f>
        <v>46374</v>
      </c>
      <c r="H62" s="130">
        <f>F62+50</f>
        <v>46412</v>
      </c>
      <c r="I62" s="130">
        <f>F62+55</f>
        <v>46417</v>
      </c>
      <c r="J62" s="152"/>
    </row>
    <row r="63" spans="1:26" ht="21" customHeight="1" x14ac:dyDescent="0.25">
      <c r="B63" s="128" t="str">
        <f t="shared" si="8"/>
        <v xml:space="preserve">KOTA LARIS </v>
      </c>
      <c r="C63" s="151" t="str">
        <f t="shared" si="8"/>
        <v>104N</v>
      </c>
      <c r="D63" s="130">
        <f t="shared" si="8"/>
        <v>46365</v>
      </c>
      <c r="E63" s="130">
        <f t="shared" si="8"/>
        <v>46365</v>
      </c>
      <c r="F63" s="130">
        <f>F34</f>
        <v>46369</v>
      </c>
      <c r="G63" s="130">
        <f>G34</f>
        <v>46381</v>
      </c>
      <c r="H63" s="130">
        <f>F63+50</f>
        <v>46419</v>
      </c>
      <c r="I63" s="130">
        <f>F63+55</f>
        <v>46424</v>
      </c>
      <c r="J63" s="152"/>
    </row>
    <row r="64" spans="1:26" s="9" customFormat="1" ht="17.25" customHeight="1" x14ac:dyDescent="0.25">
      <c r="A64" s="12"/>
      <c r="B64" s="166"/>
      <c r="C64" s="167"/>
      <c r="D64" s="168"/>
      <c r="E64" s="168"/>
      <c r="F64" s="168"/>
      <c r="G64" s="168"/>
      <c r="H64" s="168"/>
      <c r="I64" s="168"/>
      <c r="J64" s="169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</row>
    <row r="65" spans="2:10" ht="43.5" customHeight="1" thickBot="1" x14ac:dyDescent="0.3">
      <c r="B65" s="188" t="s">
        <v>50</v>
      </c>
      <c r="C65" s="188"/>
      <c r="D65" s="188"/>
      <c r="E65" s="188"/>
      <c r="F65" s="188"/>
      <c r="G65" s="188"/>
      <c r="H65" s="188"/>
      <c r="I65" s="188"/>
      <c r="J65" s="189"/>
    </row>
    <row r="66" spans="2:10" ht="30" customHeight="1" x14ac:dyDescent="0.25">
      <c r="B66" s="182" t="s">
        <v>1</v>
      </c>
      <c r="C66" s="184" t="s">
        <v>2</v>
      </c>
      <c r="D66" s="184" t="s">
        <v>3</v>
      </c>
      <c r="E66" s="186" t="s">
        <v>4</v>
      </c>
      <c r="F66" s="186" t="s">
        <v>130</v>
      </c>
      <c r="G66" s="186" t="s">
        <v>6</v>
      </c>
      <c r="H66" s="186" t="s">
        <v>52</v>
      </c>
      <c r="I66" s="186" t="s">
        <v>53</v>
      </c>
      <c r="J66" s="165"/>
    </row>
    <row r="67" spans="2:10" ht="20.25" customHeight="1" x14ac:dyDescent="0.25">
      <c r="B67" s="183"/>
      <c r="C67" s="185"/>
      <c r="D67" s="185"/>
      <c r="E67" s="185"/>
      <c r="F67" s="185"/>
      <c r="G67" s="185"/>
      <c r="H67" s="185"/>
      <c r="I67" s="185"/>
      <c r="J67" s="165"/>
    </row>
    <row r="68" spans="2:10" ht="21" customHeight="1" x14ac:dyDescent="0.25">
      <c r="B68" s="128" t="str">
        <f t="shared" ref="B68:G71" si="9">B30</f>
        <v>OOCL BRISBANE</v>
      </c>
      <c r="C68" s="151" t="str">
        <f t="shared" si="9"/>
        <v>253N</v>
      </c>
      <c r="D68" s="130">
        <f t="shared" si="9"/>
        <v>46316</v>
      </c>
      <c r="E68" s="130">
        <f t="shared" si="9"/>
        <v>46316</v>
      </c>
      <c r="F68" s="130">
        <f t="shared" si="9"/>
        <v>46323</v>
      </c>
      <c r="G68" s="130">
        <f t="shared" si="9"/>
        <v>46320</v>
      </c>
      <c r="H68" s="130">
        <f>F68+51</f>
        <v>46374</v>
      </c>
      <c r="I68" s="130">
        <f>F68+51</f>
        <v>46374</v>
      </c>
      <c r="J68" s="152"/>
    </row>
    <row r="69" spans="2:10" ht="21" customHeight="1" x14ac:dyDescent="0.25">
      <c r="B69" s="128" t="str">
        <f t="shared" si="9"/>
        <v xml:space="preserve">KOTA LARIS </v>
      </c>
      <c r="C69" s="151" t="str">
        <f t="shared" si="9"/>
        <v>103N</v>
      </c>
      <c r="D69" s="130">
        <f t="shared" si="9"/>
        <v>46336</v>
      </c>
      <c r="E69" s="130">
        <f t="shared" si="9"/>
        <v>46336</v>
      </c>
      <c r="F69" s="130">
        <f t="shared" si="9"/>
        <v>46341</v>
      </c>
      <c r="G69" s="130">
        <f t="shared" si="9"/>
        <v>46351</v>
      </c>
      <c r="H69" s="130">
        <f>F69+51</f>
        <v>46392</v>
      </c>
      <c r="I69" s="130">
        <f>F69+51</f>
        <v>46392</v>
      </c>
      <c r="J69" s="152"/>
    </row>
    <row r="70" spans="2:10" ht="21" customHeight="1" x14ac:dyDescent="0.25">
      <c r="B70" s="128" t="str">
        <f t="shared" si="9"/>
        <v>OOCL BRISBANE</v>
      </c>
      <c r="C70" s="151" t="str">
        <f t="shared" si="9"/>
        <v>254N</v>
      </c>
      <c r="D70" s="130">
        <f t="shared" si="9"/>
        <v>46351</v>
      </c>
      <c r="E70" s="130">
        <f t="shared" si="9"/>
        <v>46351</v>
      </c>
      <c r="F70" s="130">
        <f t="shared" si="9"/>
        <v>46355</v>
      </c>
      <c r="G70" s="130">
        <f t="shared" si="9"/>
        <v>46367</v>
      </c>
      <c r="H70" s="130">
        <f>F70+51</f>
        <v>46406</v>
      </c>
      <c r="I70" s="130">
        <f>F70+51</f>
        <v>46406</v>
      </c>
      <c r="J70" s="152"/>
    </row>
    <row r="71" spans="2:10" ht="21" customHeight="1" x14ac:dyDescent="0.25">
      <c r="B71" s="128" t="str">
        <f t="shared" si="9"/>
        <v>OOCL YOKOHAMA</v>
      </c>
      <c r="C71" s="151" t="str">
        <f t="shared" si="9"/>
        <v>216N</v>
      </c>
      <c r="D71" s="130">
        <f t="shared" si="9"/>
        <v>46358</v>
      </c>
      <c r="E71" s="130">
        <f t="shared" si="9"/>
        <v>46358</v>
      </c>
      <c r="F71" s="130">
        <f t="shared" si="9"/>
        <v>46362</v>
      </c>
      <c r="G71" s="130">
        <f t="shared" si="9"/>
        <v>46374</v>
      </c>
      <c r="H71" s="130">
        <f>F71+51</f>
        <v>46413</v>
      </c>
      <c r="I71" s="130">
        <f>F71+51</f>
        <v>46413</v>
      </c>
      <c r="J71" s="152"/>
    </row>
    <row r="72" spans="2:10" ht="17.25" customHeight="1" x14ac:dyDescent="0.3">
      <c r="B72" s="26"/>
      <c r="C72" s="27"/>
      <c r="D72" s="48"/>
      <c r="E72" s="32"/>
      <c r="F72" s="29"/>
      <c r="G72" s="29"/>
      <c r="H72" s="29"/>
      <c r="I72" s="90"/>
    </row>
    <row r="73" spans="2:10" ht="43.5" customHeight="1" thickBot="1" x14ac:dyDescent="0.3">
      <c r="B73" s="188" t="s">
        <v>129</v>
      </c>
      <c r="C73" s="188"/>
      <c r="D73" s="188"/>
      <c r="E73" s="188"/>
      <c r="F73" s="188"/>
      <c r="G73" s="188"/>
      <c r="H73" s="189"/>
      <c r="I73" s="189"/>
      <c r="J73" s="189"/>
    </row>
    <row r="74" spans="2:10" ht="30" customHeight="1" x14ac:dyDescent="0.25">
      <c r="B74" s="182" t="s">
        <v>1</v>
      </c>
      <c r="C74" s="184" t="s">
        <v>2</v>
      </c>
      <c r="D74" s="184" t="s">
        <v>3</v>
      </c>
      <c r="E74" s="186" t="s">
        <v>4</v>
      </c>
      <c r="F74" s="186" t="s">
        <v>130</v>
      </c>
      <c r="G74" s="186" t="s">
        <v>102</v>
      </c>
      <c r="H74" s="165"/>
      <c r="I74" s="165"/>
      <c r="J74" s="165"/>
    </row>
    <row r="75" spans="2:10" ht="33" customHeight="1" x14ac:dyDescent="0.25">
      <c r="B75" s="183"/>
      <c r="C75" s="185"/>
      <c r="D75" s="185"/>
      <c r="E75" s="185"/>
      <c r="F75" s="185"/>
      <c r="G75" s="185"/>
      <c r="H75" s="165"/>
      <c r="I75" s="165"/>
      <c r="J75" s="165"/>
    </row>
    <row r="76" spans="2:10" ht="21" customHeight="1" x14ac:dyDescent="0.25">
      <c r="B76" s="128" t="s">
        <v>135</v>
      </c>
      <c r="C76" s="129">
        <v>2639</v>
      </c>
      <c r="D76" s="130">
        <f>E76</f>
        <v>46309</v>
      </c>
      <c r="E76" s="130">
        <v>46309</v>
      </c>
      <c r="F76" s="130">
        <v>46316</v>
      </c>
      <c r="G76" s="130">
        <v>46323</v>
      </c>
      <c r="H76" s="174"/>
      <c r="I76" s="174"/>
      <c r="J76" s="153"/>
    </row>
    <row r="77" spans="2:10" ht="21" customHeight="1" x14ac:dyDescent="0.25">
      <c r="B77" s="128" t="s">
        <v>134</v>
      </c>
      <c r="C77" s="129">
        <v>2639</v>
      </c>
      <c r="D77" s="130">
        <f>E77</f>
        <v>46316</v>
      </c>
      <c r="E77" s="130">
        <v>46316</v>
      </c>
      <c r="F77" s="130">
        <v>46323</v>
      </c>
      <c r="G77" s="130">
        <v>46330</v>
      </c>
      <c r="H77" s="174"/>
      <c r="I77" s="174"/>
      <c r="J77" s="153"/>
    </row>
    <row r="78" spans="2:10" ht="21" customHeight="1" x14ac:dyDescent="0.25">
      <c r="B78" s="128" t="s">
        <v>135</v>
      </c>
      <c r="C78" s="129">
        <v>2641</v>
      </c>
      <c r="D78" s="130">
        <f>E78</f>
        <v>46323</v>
      </c>
      <c r="E78" s="130">
        <v>46323</v>
      </c>
      <c r="F78" s="130">
        <v>46330</v>
      </c>
      <c r="G78" s="130">
        <v>46337</v>
      </c>
      <c r="H78" s="174"/>
      <c r="I78" s="174"/>
      <c r="J78" s="153"/>
    </row>
    <row r="79" spans="2:10" ht="21" customHeight="1" x14ac:dyDescent="0.25">
      <c r="B79" s="128" t="s">
        <v>134</v>
      </c>
      <c r="C79" s="129">
        <v>2641</v>
      </c>
      <c r="D79" s="130">
        <f>E79</f>
        <v>46330</v>
      </c>
      <c r="E79" s="130">
        <v>46330</v>
      </c>
      <c r="F79" s="130">
        <v>46337</v>
      </c>
      <c r="G79" s="130">
        <v>46344</v>
      </c>
      <c r="H79" s="174"/>
      <c r="I79" s="174"/>
      <c r="J79" s="153"/>
    </row>
    <row r="80" spans="2:10" ht="18" customHeight="1" x14ac:dyDescent="0.25">
      <c r="B80" s="23"/>
      <c r="C80" s="24"/>
      <c r="D80" s="24"/>
      <c r="E80" s="25"/>
      <c r="F80" s="25"/>
      <c r="G80" s="19"/>
      <c r="H80" s="20"/>
      <c r="I80" s="89"/>
    </row>
    <row r="81" spans="2:10" ht="18" customHeight="1" x14ac:dyDescent="0.25">
      <c r="B81" s="33"/>
      <c r="C81" s="33"/>
      <c r="D81" s="33"/>
      <c r="E81" s="8"/>
      <c r="F81" s="8"/>
      <c r="G81" s="8"/>
      <c r="H81" s="8"/>
      <c r="I81" s="89"/>
    </row>
    <row r="82" spans="2:10" ht="18" customHeight="1" x14ac:dyDescent="0.25">
      <c r="B82" s="33"/>
      <c r="C82" s="33"/>
      <c r="D82" s="33"/>
      <c r="E82" s="8"/>
      <c r="F82" s="8"/>
      <c r="G82" s="8"/>
      <c r="H82" s="8"/>
      <c r="I82" s="89"/>
    </row>
    <row r="83" spans="2:10" ht="18" customHeight="1" x14ac:dyDescent="0.25">
      <c r="B83" s="6"/>
      <c r="C83" s="6"/>
      <c r="D83" s="6"/>
      <c r="E83" s="7"/>
      <c r="F83" s="7"/>
      <c r="G83" s="7"/>
      <c r="H83" s="7"/>
      <c r="I83" s="91"/>
    </row>
    <row r="84" spans="2:10" ht="18" customHeight="1" x14ac:dyDescent="0.25">
      <c r="B84" s="6"/>
      <c r="C84" s="6"/>
      <c r="D84" s="6"/>
      <c r="E84" s="7"/>
      <c r="F84" s="7"/>
      <c r="G84" s="7"/>
      <c r="H84" s="7"/>
      <c r="I84" s="86"/>
    </row>
    <row r="85" spans="2:10" ht="18" customHeight="1" x14ac:dyDescent="0.25">
      <c r="B85" s="6"/>
      <c r="C85" s="6"/>
      <c r="D85" s="6"/>
      <c r="E85" s="7"/>
      <c r="F85" s="7"/>
      <c r="G85" s="7"/>
      <c r="H85" s="7"/>
      <c r="I85" s="86"/>
    </row>
    <row r="86" spans="2:10" ht="18" customHeight="1" x14ac:dyDescent="0.25">
      <c r="B86" s="6"/>
      <c r="C86" s="6"/>
      <c r="D86" s="6"/>
      <c r="E86" s="7"/>
      <c r="F86" s="34"/>
      <c r="G86" s="34"/>
      <c r="H86" s="34"/>
      <c r="I86" s="86"/>
    </row>
    <row r="87" spans="2:10" ht="18" customHeight="1" x14ac:dyDescent="0.25">
      <c r="B87" s="6"/>
      <c r="C87" s="6"/>
      <c r="D87" s="6"/>
      <c r="E87" s="7"/>
      <c r="F87" s="7"/>
      <c r="G87" s="7"/>
      <c r="H87" s="7"/>
      <c r="I87" s="86"/>
      <c r="J87" s="5"/>
    </row>
    <row r="88" spans="2:10" ht="18" customHeight="1" x14ac:dyDescent="0.25">
      <c r="B88" s="6"/>
      <c r="C88" s="6"/>
      <c r="D88" s="6"/>
      <c r="E88" s="7"/>
      <c r="F88" s="190"/>
      <c r="G88" s="191"/>
      <c r="H88" s="191"/>
      <c r="I88" s="86"/>
    </row>
    <row r="89" spans="2:10" ht="18" customHeight="1" x14ac:dyDescent="0.25">
      <c r="B89" s="6"/>
      <c r="C89" s="6"/>
      <c r="D89" s="6"/>
      <c r="E89" s="7"/>
      <c r="F89" s="7"/>
      <c r="G89" s="7"/>
      <c r="H89" s="7"/>
      <c r="I89" s="86"/>
    </row>
    <row r="90" spans="2:10" ht="18" customHeight="1" x14ac:dyDescent="0.25">
      <c r="B90" s="6"/>
      <c r="C90" s="6"/>
      <c r="D90" s="6"/>
      <c r="E90" s="7"/>
      <c r="F90" s="7"/>
      <c r="G90" s="7"/>
      <c r="H90" s="7"/>
      <c r="I90" s="86"/>
    </row>
    <row r="91" spans="2:10" ht="18" customHeight="1" x14ac:dyDescent="0.25">
      <c r="B91" s="6"/>
      <c r="C91" s="6"/>
      <c r="D91" s="6"/>
      <c r="E91" s="7"/>
      <c r="F91" s="7"/>
      <c r="G91" s="7"/>
      <c r="H91" s="7"/>
      <c r="I91" s="86"/>
    </row>
    <row r="92" spans="2:10" ht="18" customHeight="1" x14ac:dyDescent="0.25">
      <c r="B92" s="6"/>
      <c r="C92" s="6"/>
      <c r="D92" s="6"/>
      <c r="E92" s="7"/>
      <c r="F92" s="7"/>
      <c r="G92" s="7"/>
      <c r="H92" s="7"/>
      <c r="I92" s="86"/>
    </row>
    <row r="93" spans="2:10" ht="18" customHeight="1" x14ac:dyDescent="0.25">
      <c r="B93" s="6"/>
      <c r="C93" s="6"/>
      <c r="D93" s="6"/>
      <c r="E93" s="7"/>
      <c r="F93" s="7"/>
      <c r="G93" s="7"/>
      <c r="H93" s="7"/>
      <c r="I93" s="86"/>
    </row>
    <row r="94" spans="2:10" ht="18" customHeight="1" x14ac:dyDescent="0.25">
      <c r="B94" s="6"/>
      <c r="C94" s="6"/>
      <c r="D94" s="6"/>
      <c r="E94" s="7"/>
      <c r="F94" s="7"/>
      <c r="G94" s="7"/>
      <c r="H94" s="7"/>
      <c r="I94" s="86"/>
    </row>
    <row r="95" spans="2:10" ht="18" customHeight="1" x14ac:dyDescent="0.25">
      <c r="B95" s="6"/>
      <c r="C95" s="6"/>
      <c r="D95" s="6"/>
      <c r="E95" s="7"/>
      <c r="F95" s="7"/>
      <c r="G95" s="7"/>
      <c r="H95" s="7"/>
      <c r="I95" s="86"/>
    </row>
    <row r="96" spans="2:10" ht="18" customHeight="1" x14ac:dyDescent="0.25">
      <c r="B96" s="6"/>
      <c r="C96" s="6"/>
      <c r="D96" s="6"/>
      <c r="E96" s="7"/>
      <c r="F96" s="7"/>
      <c r="G96" s="7"/>
      <c r="H96" s="7"/>
      <c r="I96" s="86"/>
    </row>
    <row r="97" spans="2:9" ht="18" customHeight="1" x14ac:dyDescent="0.25">
      <c r="B97" s="6"/>
      <c r="C97" s="6"/>
      <c r="D97" s="6"/>
      <c r="E97" s="7"/>
      <c r="F97" s="7"/>
      <c r="G97" s="7"/>
      <c r="H97" s="7"/>
      <c r="I97" s="86"/>
    </row>
    <row r="98" spans="2:9" ht="18" customHeight="1" x14ac:dyDescent="0.25">
      <c r="B98" s="6"/>
      <c r="C98" s="6"/>
      <c r="D98" s="6"/>
      <c r="E98" s="7"/>
      <c r="F98" s="7"/>
      <c r="G98" s="7"/>
      <c r="H98" s="7"/>
      <c r="I98" s="86"/>
    </row>
    <row r="99" spans="2:9" ht="18" customHeight="1" x14ac:dyDescent="0.25">
      <c r="B99" s="6"/>
      <c r="C99" s="6"/>
      <c r="D99" s="6"/>
      <c r="E99" s="7"/>
      <c r="F99" s="7"/>
      <c r="G99" s="7"/>
      <c r="H99" s="7"/>
      <c r="I99" s="86"/>
    </row>
    <row r="100" spans="2:9" ht="18" customHeight="1" x14ac:dyDescent="0.25">
      <c r="B100" s="6"/>
      <c r="C100" s="6"/>
      <c r="D100" s="6"/>
      <c r="E100" s="7"/>
      <c r="F100" s="7"/>
      <c r="G100" s="7"/>
      <c r="H100" s="7"/>
      <c r="I100" s="86"/>
    </row>
    <row r="101" spans="2:9" ht="18" customHeight="1" x14ac:dyDescent="0.25"/>
    <row r="102" spans="2:9" ht="18" customHeight="1" x14ac:dyDescent="0.25">
      <c r="B102" s="38"/>
      <c r="C102" s="6"/>
      <c r="D102" s="6"/>
      <c r="E102" s="7"/>
      <c r="F102" s="7"/>
      <c r="G102" s="7"/>
      <c r="H102" s="7"/>
      <c r="I102" s="86"/>
    </row>
    <row r="103" spans="2:9" ht="18" customHeight="1" x14ac:dyDescent="0.25">
      <c r="B103" s="38"/>
      <c r="C103" s="39"/>
      <c r="D103" s="39"/>
      <c r="E103" s="40"/>
      <c r="F103" s="40"/>
      <c r="G103" s="40"/>
      <c r="H103" s="40"/>
      <c r="I103" s="93"/>
    </row>
    <row r="104" spans="2:9" ht="18" customHeight="1" x14ac:dyDescent="0.25">
      <c r="B104" s="38"/>
      <c r="C104" s="39"/>
      <c r="D104" s="39"/>
      <c r="E104" s="40"/>
      <c r="F104" s="40"/>
      <c r="G104" s="40"/>
      <c r="H104" s="40"/>
      <c r="I104" s="93"/>
    </row>
    <row r="105" spans="2:9" ht="18" customHeight="1" x14ac:dyDescent="0.25">
      <c r="B105" s="38"/>
      <c r="C105" s="39"/>
      <c r="D105" s="39"/>
      <c r="E105" s="40"/>
      <c r="F105" s="40"/>
      <c r="G105" s="40"/>
      <c r="H105" s="40"/>
      <c r="I105" s="93"/>
    </row>
    <row r="106" spans="2:9" ht="18" customHeight="1" x14ac:dyDescent="0.25">
      <c r="B106" s="38"/>
      <c r="C106" s="39"/>
      <c r="D106" s="39"/>
      <c r="E106" s="40"/>
      <c r="F106" s="40"/>
      <c r="G106" s="40"/>
      <c r="H106" s="40"/>
      <c r="I106" s="93"/>
    </row>
    <row r="107" spans="2:9" ht="18" customHeight="1" x14ac:dyDescent="0.25">
      <c r="B107" s="38"/>
      <c r="C107" s="39"/>
      <c r="D107" s="39"/>
      <c r="E107" s="40"/>
      <c r="F107" s="40"/>
      <c r="G107" s="40"/>
      <c r="H107" s="40"/>
      <c r="I107" s="93"/>
    </row>
    <row r="108" spans="2:9" ht="18" customHeight="1" x14ac:dyDescent="0.25">
      <c r="B108" s="35"/>
      <c r="C108" s="36"/>
      <c r="D108" s="36"/>
      <c r="E108" s="37"/>
      <c r="F108" s="37"/>
      <c r="G108" s="37"/>
      <c r="H108" s="7"/>
      <c r="I108" s="86"/>
    </row>
    <row r="109" spans="2:9" ht="18" customHeight="1" x14ac:dyDescent="0.25">
      <c r="B109" s="35"/>
      <c r="C109" s="36"/>
      <c r="D109" s="36"/>
      <c r="E109" s="37"/>
      <c r="F109" s="37"/>
      <c r="G109" s="37"/>
      <c r="H109" s="7"/>
      <c r="I109" s="86"/>
    </row>
    <row r="110" spans="2:9" ht="18" customHeight="1" x14ac:dyDescent="0.25">
      <c r="B110" s="35"/>
      <c r="C110" s="36"/>
      <c r="D110" s="36"/>
      <c r="E110" s="37"/>
      <c r="F110" s="37"/>
      <c r="G110" s="37"/>
      <c r="H110" s="7"/>
      <c r="I110" s="86"/>
    </row>
    <row r="111" spans="2:9" ht="18" customHeight="1" x14ac:dyDescent="0.25">
      <c r="B111" s="6"/>
      <c r="C111" s="6"/>
      <c r="D111" s="6"/>
      <c r="E111" s="7"/>
      <c r="F111" s="7"/>
      <c r="G111" s="7"/>
      <c r="H111" s="7"/>
      <c r="I111" s="86"/>
    </row>
    <row r="112" spans="2:9" ht="18" customHeight="1" x14ac:dyDescent="0.25">
      <c r="B112" s="6"/>
      <c r="C112" s="6"/>
      <c r="D112" s="6"/>
      <c r="E112" s="7"/>
      <c r="F112" s="7"/>
      <c r="G112" s="7"/>
      <c r="H112" s="7"/>
      <c r="I112" s="86"/>
    </row>
    <row r="113" spans="2:9" ht="18" customHeight="1" x14ac:dyDescent="0.25">
      <c r="B113" s="6"/>
      <c r="C113" s="6"/>
      <c r="D113" s="6"/>
      <c r="E113" s="7"/>
      <c r="F113" s="7"/>
      <c r="G113" s="7"/>
      <c r="H113" s="7"/>
      <c r="I113" s="86"/>
    </row>
    <row r="114" spans="2:9" ht="18" customHeight="1" x14ac:dyDescent="0.25">
      <c r="B114" s="6"/>
      <c r="C114" s="6"/>
      <c r="D114" s="6"/>
      <c r="E114" s="7"/>
      <c r="F114" s="7"/>
      <c r="G114" s="7"/>
      <c r="H114" s="7"/>
      <c r="I114" s="86"/>
    </row>
    <row r="115" spans="2:9" ht="18" customHeight="1" x14ac:dyDescent="0.25">
      <c r="B115" s="6"/>
      <c r="C115" s="6"/>
      <c r="D115" s="6"/>
      <c r="E115" s="7"/>
      <c r="F115" s="7"/>
      <c r="G115" s="7"/>
      <c r="H115" s="7"/>
      <c r="I115" s="86"/>
    </row>
    <row r="116" spans="2:9" ht="18" customHeight="1" x14ac:dyDescent="0.25">
      <c r="B116" s="6"/>
      <c r="C116" s="6"/>
      <c r="D116" s="6"/>
      <c r="E116" s="7"/>
      <c r="F116" s="7"/>
      <c r="G116" s="7"/>
      <c r="H116" s="7"/>
      <c r="I116" s="86"/>
    </row>
    <row r="117" spans="2:9" ht="18" customHeight="1" x14ac:dyDescent="0.25">
      <c r="B117" s="6"/>
      <c r="C117" s="6"/>
      <c r="D117" s="6"/>
      <c r="E117" s="7"/>
      <c r="F117" s="7"/>
      <c r="G117" s="7"/>
      <c r="H117" s="7"/>
      <c r="I117" s="86"/>
    </row>
    <row r="118" spans="2:9" ht="18" customHeight="1" x14ac:dyDescent="0.25">
      <c r="B118" s="6"/>
      <c r="C118" s="6"/>
      <c r="D118" s="6"/>
      <c r="E118" s="7"/>
      <c r="F118" s="7"/>
      <c r="G118" s="7"/>
      <c r="H118" s="7"/>
      <c r="I118" s="86"/>
    </row>
    <row r="119" spans="2:9" ht="18" customHeight="1" x14ac:dyDescent="0.25">
      <c r="B119" s="6"/>
      <c r="C119" s="6"/>
      <c r="D119" s="6"/>
      <c r="E119" s="7"/>
      <c r="F119" s="7"/>
      <c r="G119" s="7"/>
      <c r="H119" s="7"/>
      <c r="I119" s="86"/>
    </row>
    <row r="120" spans="2:9" ht="18" customHeight="1" x14ac:dyDescent="0.25">
      <c r="B120" s="6"/>
      <c r="C120" s="6"/>
      <c r="D120" s="6"/>
      <c r="E120" s="7"/>
      <c r="F120" s="7"/>
      <c r="G120" s="7"/>
      <c r="H120" s="7"/>
      <c r="I120" s="86"/>
    </row>
    <row r="121" spans="2:9" ht="18" customHeight="1" x14ac:dyDescent="0.25">
      <c r="B121" s="6"/>
      <c r="C121" s="6"/>
      <c r="D121" s="6"/>
      <c r="E121" s="7"/>
      <c r="F121" s="7"/>
      <c r="G121" s="7"/>
      <c r="H121" s="7"/>
      <c r="I121" s="86"/>
    </row>
    <row r="122" spans="2:9" ht="18" customHeight="1" x14ac:dyDescent="0.25">
      <c r="B122" s="6"/>
      <c r="C122" s="6"/>
      <c r="D122" s="6"/>
      <c r="E122" s="7"/>
      <c r="F122" s="7"/>
      <c r="G122" s="7"/>
      <c r="H122" s="7"/>
      <c r="I122" s="86"/>
    </row>
    <row r="123" spans="2:9" ht="18" customHeight="1" x14ac:dyDescent="0.25">
      <c r="B123" s="6"/>
      <c r="C123" s="6"/>
      <c r="D123" s="6"/>
      <c r="E123" s="7"/>
      <c r="F123" s="7"/>
      <c r="G123" s="7"/>
      <c r="H123" s="7"/>
      <c r="I123" s="86"/>
    </row>
    <row r="124" spans="2:9" ht="18" customHeight="1" x14ac:dyDescent="0.25">
      <c r="B124" s="6"/>
      <c r="C124" s="6"/>
      <c r="D124" s="6"/>
      <c r="E124" s="7"/>
      <c r="F124" s="7"/>
      <c r="G124" s="7"/>
      <c r="H124" s="7"/>
      <c r="I124" s="86"/>
    </row>
    <row r="125" spans="2:9" ht="12.75" customHeight="1" x14ac:dyDescent="0.25"/>
    <row r="126" spans="2:9" ht="12.75" customHeight="1" x14ac:dyDescent="0.25"/>
    <row r="135" ht="12.75" customHeight="1" x14ac:dyDescent="0.25"/>
    <row r="137" ht="12.75" customHeight="1" x14ac:dyDescent="0.25"/>
    <row r="143" ht="12.75" customHeight="1" x14ac:dyDescent="0.25"/>
    <row r="146" ht="12.75" customHeight="1" x14ac:dyDescent="0.25"/>
    <row r="151" ht="12.75" customHeight="1" x14ac:dyDescent="0.25"/>
    <row r="154" ht="12.75" customHeight="1" x14ac:dyDescent="0.25"/>
    <row r="160" ht="12.75" customHeight="1" x14ac:dyDescent="0.25"/>
  </sheetData>
  <mergeCells count="63">
    <mergeCell ref="N16:T16"/>
    <mergeCell ref="B27:J27"/>
    <mergeCell ref="A7:J7"/>
    <mergeCell ref="B9:J9"/>
    <mergeCell ref="B17:J17"/>
    <mergeCell ref="B18:B19"/>
    <mergeCell ref="I66:I67"/>
    <mergeCell ref="B57:B58"/>
    <mergeCell ref="G74:G75"/>
    <mergeCell ref="D57:D58"/>
    <mergeCell ref="B73:J73"/>
    <mergeCell ref="B74:B75"/>
    <mergeCell ref="C74:C75"/>
    <mergeCell ref="E74:E75"/>
    <mergeCell ref="I57:I58"/>
    <mergeCell ref="B66:B67"/>
    <mergeCell ref="H66:H67"/>
    <mergeCell ref="H38:H39"/>
    <mergeCell ref="F47:F48"/>
    <mergeCell ref="H47:H48"/>
    <mergeCell ref="B56:J56"/>
    <mergeCell ref="B65:J65"/>
    <mergeCell ref="G47:G48"/>
    <mergeCell ref="E38:E39"/>
    <mergeCell ref="I47:I48"/>
    <mergeCell ref="B46:J46"/>
    <mergeCell ref="B38:B39"/>
    <mergeCell ref="B47:B48"/>
    <mergeCell ref="F88:H88"/>
    <mergeCell ref="D66:D67"/>
    <mergeCell ref="F66:F67"/>
    <mergeCell ref="C47:C48"/>
    <mergeCell ref="E47:E48"/>
    <mergeCell ref="D74:D75"/>
    <mergeCell ref="G57:G58"/>
    <mergeCell ref="H57:H58"/>
    <mergeCell ref="F74:F75"/>
    <mergeCell ref="G66:G67"/>
    <mergeCell ref="F28:F29"/>
    <mergeCell ref="C57:C58"/>
    <mergeCell ref="E57:E58"/>
    <mergeCell ref="F57:F58"/>
    <mergeCell ref="G28:G29"/>
    <mergeCell ref="C38:C39"/>
    <mergeCell ref="F38:F39"/>
    <mergeCell ref="G38:G39"/>
    <mergeCell ref="D47:D48"/>
    <mergeCell ref="B28:B29"/>
    <mergeCell ref="C66:C67"/>
    <mergeCell ref="E66:E67"/>
    <mergeCell ref="I38:I39"/>
    <mergeCell ref="C18:C19"/>
    <mergeCell ref="D18:D19"/>
    <mergeCell ref="F18:F19"/>
    <mergeCell ref="G18:G19"/>
    <mergeCell ref="I28:I29"/>
    <mergeCell ref="D38:D39"/>
    <mergeCell ref="H28:H29"/>
    <mergeCell ref="C28:C29"/>
    <mergeCell ref="E28:E29"/>
    <mergeCell ref="E18:E19"/>
    <mergeCell ref="D28:D29"/>
    <mergeCell ref="B37:J37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rowBreaks count="1" manualBreakCount="1">
    <brk id="112" max="9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881C4"/>
    <pageSetUpPr fitToPage="1"/>
  </sheetPr>
  <dimension ref="A1:AA134"/>
  <sheetViews>
    <sheetView showGridLines="0" tabSelected="1" zoomScale="70" zoomScaleNormal="70" zoomScaleSheetLayoutView="85" workbookViewId="0">
      <pane ySplit="7" topLeftCell="A8" activePane="bottomLeft" state="frozen"/>
      <selection pane="bottomLeft" activeCell="B12" sqref="B12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7" width="22.7109375" style="2" customWidth="1"/>
    <col min="8" max="8" width="22.7109375" customWidth="1"/>
    <col min="9" max="9" width="22.7109375" style="2" customWidth="1"/>
    <col min="10" max="11" width="22.7109375" customWidth="1"/>
    <col min="12" max="12" width="22.7109375" style="7" hidden="1" customWidth="1"/>
    <col min="13" max="13" width="33.42578125" style="3" hidden="1" customWidth="1"/>
    <col min="14" max="15" width="14" style="3" customWidth="1"/>
    <col min="16" max="27" width="13" customWidth="1"/>
    <col min="28" max="16384" width="14" style="3"/>
  </cols>
  <sheetData>
    <row r="1" spans="1:13" x14ac:dyDescent="0.25">
      <c r="B1" s="6"/>
      <c r="C1" s="6"/>
      <c r="D1" s="6"/>
      <c r="E1" s="7"/>
      <c r="F1" s="7"/>
      <c r="G1" s="7"/>
      <c r="H1" s="7"/>
      <c r="I1" s="7"/>
      <c r="J1" s="7"/>
      <c r="K1" s="7"/>
    </row>
    <row r="2" spans="1:13" x14ac:dyDescent="0.25">
      <c r="B2" s="6"/>
      <c r="C2" s="6"/>
      <c r="D2" s="6"/>
      <c r="E2" s="7"/>
      <c r="F2" s="7"/>
      <c r="G2" s="7"/>
      <c r="H2" s="7"/>
      <c r="I2" s="7"/>
      <c r="J2" s="7"/>
      <c r="K2" s="7"/>
    </row>
    <row r="3" spans="1:13" x14ac:dyDescent="0.25">
      <c r="B3" s="6"/>
      <c r="C3" s="6"/>
      <c r="D3" s="6"/>
      <c r="E3" s="7"/>
      <c r="F3" s="7"/>
      <c r="G3" s="7"/>
      <c r="H3" s="7"/>
      <c r="I3" s="7"/>
      <c r="J3" s="7"/>
      <c r="K3" s="7"/>
    </row>
    <row r="4" spans="1:13" ht="29.25" customHeight="1" x14ac:dyDescent="0.25">
      <c r="B4" s="6"/>
      <c r="C4" s="6"/>
      <c r="D4" s="6"/>
      <c r="E4" s="7"/>
      <c r="F4" s="7"/>
      <c r="G4" s="7"/>
      <c r="H4" s="7"/>
      <c r="I4" s="7"/>
      <c r="J4" s="7"/>
      <c r="K4" s="7"/>
    </row>
    <row r="5" spans="1:13" ht="29.25" customHeight="1" x14ac:dyDescent="0.25">
      <c r="B5" s="6"/>
      <c r="C5" s="6"/>
      <c r="D5" s="6"/>
      <c r="E5" s="7"/>
      <c r="F5" s="7"/>
      <c r="G5" s="7"/>
      <c r="H5" s="7"/>
      <c r="I5" s="7"/>
      <c r="J5" s="7"/>
      <c r="K5" s="7"/>
    </row>
    <row r="6" spans="1:13" s="16" customFormat="1" ht="54" customHeight="1" x14ac:dyDescent="0.25">
      <c r="A6" s="201" t="s">
        <v>140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96"/>
    </row>
    <row r="7" spans="1:13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145"/>
      <c r="L7" s="97"/>
      <c r="M7" s="98"/>
    </row>
    <row r="8" spans="1:13" ht="21.75" customHeight="1" x14ac:dyDescent="0.25">
      <c r="B8" s="209"/>
      <c r="C8" s="210"/>
      <c r="D8" s="210"/>
      <c r="E8" s="191"/>
      <c r="F8" s="191"/>
      <c r="G8" s="191"/>
      <c r="H8" s="215"/>
      <c r="I8" s="17"/>
      <c r="J8" s="10"/>
      <c r="K8" s="10"/>
      <c r="L8" s="8"/>
    </row>
    <row r="9" spans="1:13" ht="43.5" customHeight="1" thickBot="1" x14ac:dyDescent="0.3">
      <c r="B9" s="219" t="s">
        <v>0</v>
      </c>
      <c r="C9" s="219"/>
      <c r="D9" s="219"/>
      <c r="E9" s="219"/>
      <c r="F9" s="219"/>
      <c r="G9" s="219"/>
      <c r="H9" s="219"/>
      <c r="I9" s="219"/>
      <c r="J9" s="219"/>
      <c r="K9" s="219"/>
      <c r="L9" s="100"/>
      <c r="M9" s="99"/>
    </row>
    <row r="10" spans="1:13" ht="30" customHeight="1" x14ac:dyDescent="0.25">
      <c r="B10" s="182" t="s">
        <v>1</v>
      </c>
      <c r="C10" s="184" t="s">
        <v>2</v>
      </c>
      <c r="D10" s="184" t="s">
        <v>3</v>
      </c>
      <c r="E10" s="186" t="s">
        <v>25</v>
      </c>
      <c r="F10" s="186" t="s">
        <v>136</v>
      </c>
      <c r="G10" s="186" t="s">
        <v>6</v>
      </c>
      <c r="H10" s="186" t="s">
        <v>27</v>
      </c>
      <c r="I10" s="186" t="s">
        <v>20</v>
      </c>
      <c r="J10" s="186" t="s">
        <v>23</v>
      </c>
      <c r="K10" s="186" t="s">
        <v>36</v>
      </c>
      <c r="L10" s="199"/>
      <c r="M10" s="102"/>
    </row>
    <row r="11" spans="1:13" ht="25.5" customHeight="1" x14ac:dyDescent="0.25">
      <c r="B11" s="183"/>
      <c r="C11" s="185"/>
      <c r="D11" s="185"/>
      <c r="E11" s="185"/>
      <c r="F11" s="185"/>
      <c r="G11" s="185"/>
      <c r="H11" s="185"/>
      <c r="I11" s="185"/>
      <c r="J11" s="185"/>
      <c r="K11" s="185"/>
      <c r="L11" s="218"/>
      <c r="M11" s="8"/>
    </row>
    <row r="12" spans="1:13" ht="21" customHeight="1" x14ac:dyDescent="0.25">
      <c r="B12" s="128" t="s">
        <v>8</v>
      </c>
      <c r="C12" s="151" t="s">
        <v>9</v>
      </c>
      <c r="D12" s="130">
        <f t="shared" ref="D12:D17" si="0">E12</f>
        <v>46307</v>
      </c>
      <c r="E12" s="130">
        <v>46307</v>
      </c>
      <c r="F12" s="130">
        <v>46313</v>
      </c>
      <c r="G12" s="130">
        <v>46323</v>
      </c>
      <c r="H12" s="130">
        <f t="shared" ref="H12:H18" si="1">F12+22</f>
        <v>46335</v>
      </c>
      <c r="I12" s="130">
        <f t="shared" ref="I12:I18" si="2">F12+25</f>
        <v>46338</v>
      </c>
      <c r="J12" s="130">
        <f t="shared" ref="J12:J18" si="3">F12+26</f>
        <v>46339</v>
      </c>
      <c r="K12" s="130">
        <f t="shared" ref="K12:K18" si="4">E12+28</f>
        <v>46335</v>
      </c>
      <c r="L12" s="109"/>
      <c r="M12" s="122"/>
    </row>
    <row r="13" spans="1:13" ht="21" customHeight="1" x14ac:dyDescent="0.25">
      <c r="B13" s="128" t="s">
        <v>12</v>
      </c>
      <c r="C13" s="151" t="s">
        <v>13</v>
      </c>
      <c r="D13" s="130">
        <f t="shared" ref="D13:D16" si="5">E13</f>
        <v>46318</v>
      </c>
      <c r="E13" s="130">
        <v>46318</v>
      </c>
      <c r="F13" s="130">
        <v>46326</v>
      </c>
      <c r="G13" s="130">
        <v>46334</v>
      </c>
      <c r="H13" s="130">
        <f t="shared" si="1"/>
        <v>46348</v>
      </c>
      <c r="I13" s="130">
        <f t="shared" si="2"/>
        <v>46351</v>
      </c>
      <c r="J13" s="130">
        <f t="shared" si="3"/>
        <v>46352</v>
      </c>
      <c r="K13" s="130">
        <f t="shared" si="4"/>
        <v>46346</v>
      </c>
      <c r="L13" s="106"/>
      <c r="M13" s="107"/>
    </row>
    <row r="14" spans="1:13" ht="21" customHeight="1" x14ac:dyDescent="0.25">
      <c r="B14" s="128" t="s">
        <v>7</v>
      </c>
      <c r="C14" s="151" t="s">
        <v>14</v>
      </c>
      <c r="D14" s="130">
        <f t="shared" si="5"/>
        <v>46325</v>
      </c>
      <c r="E14" s="130">
        <v>46325</v>
      </c>
      <c r="F14" s="130">
        <v>46333</v>
      </c>
      <c r="G14" s="130">
        <v>46341</v>
      </c>
      <c r="H14" s="130">
        <f t="shared" si="1"/>
        <v>46355</v>
      </c>
      <c r="I14" s="130">
        <f t="shared" si="2"/>
        <v>46358</v>
      </c>
      <c r="J14" s="130">
        <f t="shared" si="3"/>
        <v>46359</v>
      </c>
      <c r="K14" s="130">
        <f t="shared" si="4"/>
        <v>46353</v>
      </c>
      <c r="L14" s="109"/>
      <c r="M14" s="122"/>
    </row>
    <row r="15" spans="1:13" ht="21" customHeight="1" x14ac:dyDescent="0.25">
      <c r="B15" s="128" t="s">
        <v>8</v>
      </c>
      <c r="C15" s="151" t="s">
        <v>137</v>
      </c>
      <c r="D15" s="130">
        <f t="shared" si="5"/>
        <v>46339</v>
      </c>
      <c r="E15" s="130">
        <v>46339</v>
      </c>
      <c r="F15" s="130">
        <v>46347</v>
      </c>
      <c r="G15" s="130">
        <v>46355</v>
      </c>
      <c r="H15" s="130">
        <f t="shared" si="1"/>
        <v>46369</v>
      </c>
      <c r="I15" s="130">
        <f t="shared" si="2"/>
        <v>46372</v>
      </c>
      <c r="J15" s="130">
        <f t="shared" si="3"/>
        <v>46373</v>
      </c>
      <c r="K15" s="130">
        <f t="shared" si="4"/>
        <v>46367</v>
      </c>
      <c r="L15" s="106"/>
      <c r="M15" s="107"/>
    </row>
    <row r="16" spans="1:13" ht="21" customHeight="1" x14ac:dyDescent="0.25">
      <c r="B16" s="128" t="s">
        <v>10</v>
      </c>
      <c r="C16" s="151" t="s">
        <v>87</v>
      </c>
      <c r="D16" s="130">
        <f t="shared" si="5"/>
        <v>46346</v>
      </c>
      <c r="E16" s="130">
        <v>46346</v>
      </c>
      <c r="F16" s="130">
        <v>46354</v>
      </c>
      <c r="G16" s="130">
        <v>46362</v>
      </c>
      <c r="H16" s="130">
        <f t="shared" si="1"/>
        <v>46376</v>
      </c>
      <c r="I16" s="130">
        <f t="shared" si="2"/>
        <v>46379</v>
      </c>
      <c r="J16" s="130">
        <f t="shared" si="3"/>
        <v>46380</v>
      </c>
      <c r="K16" s="130">
        <f t="shared" si="4"/>
        <v>46374</v>
      </c>
      <c r="L16" s="109"/>
      <c r="M16" s="122"/>
    </row>
    <row r="17" spans="1:13" ht="21" customHeight="1" x14ac:dyDescent="0.25">
      <c r="B17" s="128" t="s">
        <v>12</v>
      </c>
      <c r="C17" s="151" t="s">
        <v>152</v>
      </c>
      <c r="D17" s="130">
        <f t="shared" si="0"/>
        <v>46351</v>
      </c>
      <c r="E17" s="130">
        <v>46351</v>
      </c>
      <c r="F17" s="130">
        <v>46358</v>
      </c>
      <c r="G17" s="130">
        <v>46369</v>
      </c>
      <c r="H17" s="130">
        <f t="shared" si="1"/>
        <v>46380</v>
      </c>
      <c r="I17" s="130">
        <f t="shared" si="2"/>
        <v>46383</v>
      </c>
      <c r="J17" s="130">
        <f t="shared" si="3"/>
        <v>46384</v>
      </c>
      <c r="K17" s="130">
        <f t="shared" si="4"/>
        <v>46379</v>
      </c>
      <c r="L17" s="106"/>
      <c r="M17" s="107"/>
    </row>
    <row r="18" spans="1:13" ht="21" customHeight="1" x14ac:dyDescent="0.25">
      <c r="B18" s="128" t="s">
        <v>7</v>
      </c>
      <c r="C18" s="151" t="s">
        <v>153</v>
      </c>
      <c r="D18" s="130">
        <f t="shared" ref="D18" si="6">E18</f>
        <v>46358</v>
      </c>
      <c r="E18" s="130">
        <v>46358</v>
      </c>
      <c r="F18" s="130">
        <v>46365</v>
      </c>
      <c r="G18" s="130">
        <v>46376</v>
      </c>
      <c r="H18" s="130">
        <f t="shared" si="1"/>
        <v>46387</v>
      </c>
      <c r="I18" s="130">
        <f t="shared" si="2"/>
        <v>46390</v>
      </c>
      <c r="J18" s="130">
        <f t="shared" si="3"/>
        <v>46391</v>
      </c>
      <c r="K18" s="130">
        <f t="shared" si="4"/>
        <v>46386</v>
      </c>
      <c r="L18" s="109"/>
      <c r="M18" s="122"/>
    </row>
    <row r="19" spans="1:13" ht="18" customHeight="1" x14ac:dyDescent="0.3">
      <c r="B19" s="21"/>
      <c r="C19" s="70"/>
      <c r="D19" s="70"/>
      <c r="E19" s="18"/>
      <c r="F19" s="18"/>
      <c r="G19" s="18"/>
      <c r="H19" s="19"/>
      <c r="I19" s="20"/>
      <c r="J19" s="8"/>
      <c r="K19" s="8"/>
      <c r="L19" s="8"/>
    </row>
    <row r="20" spans="1:13" ht="34.5" customHeight="1" thickBot="1" x14ac:dyDescent="0.3">
      <c r="B20" s="188" t="s">
        <v>128</v>
      </c>
      <c r="C20" s="188"/>
      <c r="D20" s="188"/>
      <c r="E20" s="188"/>
      <c r="F20" s="188"/>
      <c r="G20" s="188"/>
      <c r="H20" s="188"/>
      <c r="I20" s="188"/>
      <c r="J20" s="189"/>
      <c r="K20" s="189"/>
      <c r="L20" s="100"/>
      <c r="M20" s="99"/>
    </row>
    <row r="21" spans="1:13" ht="30" customHeight="1" x14ac:dyDescent="0.25">
      <c r="B21" s="182" t="s">
        <v>1</v>
      </c>
      <c r="C21" s="184" t="s">
        <v>2</v>
      </c>
      <c r="D21" s="184" t="s">
        <v>3</v>
      </c>
      <c r="E21" s="186" t="s">
        <v>25</v>
      </c>
      <c r="F21" s="186" t="s">
        <v>136</v>
      </c>
      <c r="G21" s="186" t="s">
        <v>6</v>
      </c>
      <c r="H21" s="186" t="s">
        <v>44</v>
      </c>
      <c r="I21" s="186" t="s">
        <v>45</v>
      </c>
      <c r="J21" s="145"/>
      <c r="K21" s="145"/>
      <c r="L21" s="101"/>
      <c r="M21" s="101"/>
    </row>
    <row r="22" spans="1:13" ht="18" customHeight="1" x14ac:dyDescent="0.25">
      <c r="B22" s="183"/>
      <c r="C22" s="185"/>
      <c r="D22" s="185"/>
      <c r="E22" s="185"/>
      <c r="F22" s="185"/>
      <c r="G22" s="185"/>
      <c r="H22" s="185"/>
      <c r="I22" s="185"/>
      <c r="J22" s="145"/>
      <c r="K22" s="145"/>
      <c r="L22" s="9"/>
    </row>
    <row r="23" spans="1:13" ht="21" customHeight="1" x14ac:dyDescent="0.25">
      <c r="B23" s="128" t="str">
        <f t="shared" ref="B23:G27" si="7">B12</f>
        <v>KOTA LAWA</v>
      </c>
      <c r="C23" s="151" t="str">
        <f t="shared" si="7"/>
        <v>111N</v>
      </c>
      <c r="D23" s="155">
        <f t="shared" si="7"/>
        <v>46307</v>
      </c>
      <c r="E23" s="130">
        <f t="shared" si="7"/>
        <v>46307</v>
      </c>
      <c r="F23" s="130">
        <f t="shared" si="7"/>
        <v>46313</v>
      </c>
      <c r="G23" s="130">
        <f t="shared" si="7"/>
        <v>46323</v>
      </c>
      <c r="H23" s="130">
        <f t="shared" ref="H23:I28" si="8">F23+28</f>
        <v>46341</v>
      </c>
      <c r="I23" s="130">
        <f t="shared" si="8"/>
        <v>46351</v>
      </c>
      <c r="J23" s="174"/>
      <c r="K23" s="174"/>
      <c r="L23" s="108"/>
      <c r="M23" s="108"/>
    </row>
    <row r="24" spans="1:13" ht="21" customHeight="1" x14ac:dyDescent="0.25">
      <c r="B24" s="128" t="str">
        <f t="shared" si="7"/>
        <v>JOGELA</v>
      </c>
      <c r="C24" s="151" t="str">
        <f t="shared" si="7"/>
        <v>217N</v>
      </c>
      <c r="D24" s="155">
        <f t="shared" si="7"/>
        <v>46318</v>
      </c>
      <c r="E24" s="130">
        <f t="shared" si="7"/>
        <v>46318</v>
      </c>
      <c r="F24" s="130">
        <f t="shared" si="7"/>
        <v>46326</v>
      </c>
      <c r="G24" s="130">
        <f t="shared" si="7"/>
        <v>46334</v>
      </c>
      <c r="H24" s="130">
        <f t="shared" si="8"/>
        <v>46354</v>
      </c>
      <c r="I24" s="130">
        <f t="shared" si="8"/>
        <v>46362</v>
      </c>
      <c r="J24" s="174"/>
      <c r="K24" s="174"/>
      <c r="L24" s="114"/>
      <c r="M24" s="114"/>
    </row>
    <row r="25" spans="1:13" ht="21" customHeight="1" x14ac:dyDescent="0.25">
      <c r="B25" s="128" t="str">
        <f t="shared" si="7"/>
        <v>COSCO GENOA</v>
      </c>
      <c r="C25" s="151" t="str">
        <f t="shared" si="7"/>
        <v>105N</v>
      </c>
      <c r="D25" s="155">
        <f t="shared" si="7"/>
        <v>46325</v>
      </c>
      <c r="E25" s="130">
        <f t="shared" si="7"/>
        <v>46325</v>
      </c>
      <c r="F25" s="130">
        <f t="shared" si="7"/>
        <v>46333</v>
      </c>
      <c r="G25" s="130">
        <f t="shared" si="7"/>
        <v>46341</v>
      </c>
      <c r="H25" s="130">
        <f t="shared" si="8"/>
        <v>46361</v>
      </c>
      <c r="I25" s="130">
        <f t="shared" si="8"/>
        <v>46369</v>
      </c>
      <c r="J25" s="174"/>
      <c r="K25" s="174"/>
      <c r="L25" s="108"/>
      <c r="M25" s="108"/>
    </row>
    <row r="26" spans="1:13" ht="21" customHeight="1" x14ac:dyDescent="0.25">
      <c r="B26" s="128" t="str">
        <f t="shared" si="7"/>
        <v>KOTA LAWA</v>
      </c>
      <c r="C26" s="151" t="str">
        <f t="shared" si="7"/>
        <v>112N</v>
      </c>
      <c r="D26" s="155">
        <f t="shared" si="7"/>
        <v>46339</v>
      </c>
      <c r="E26" s="130">
        <f t="shared" si="7"/>
        <v>46339</v>
      </c>
      <c r="F26" s="130">
        <f t="shared" si="7"/>
        <v>46347</v>
      </c>
      <c r="G26" s="130">
        <f t="shared" si="7"/>
        <v>46355</v>
      </c>
      <c r="H26" s="130">
        <f t="shared" si="8"/>
        <v>46375</v>
      </c>
      <c r="I26" s="130">
        <f t="shared" si="8"/>
        <v>46383</v>
      </c>
      <c r="J26" s="174"/>
      <c r="K26" s="174"/>
      <c r="L26" s="114"/>
      <c r="M26" s="114"/>
    </row>
    <row r="27" spans="1:13" ht="21" customHeight="1" x14ac:dyDescent="0.25">
      <c r="B27" s="128" t="str">
        <f t="shared" si="7"/>
        <v>OOCL CHICAGO</v>
      </c>
      <c r="C27" s="151" t="str">
        <f t="shared" si="7"/>
        <v>124N</v>
      </c>
      <c r="D27" s="155">
        <f t="shared" si="7"/>
        <v>46346</v>
      </c>
      <c r="E27" s="130">
        <f t="shared" si="7"/>
        <v>46346</v>
      </c>
      <c r="F27" s="130">
        <f t="shared" si="7"/>
        <v>46354</v>
      </c>
      <c r="G27" s="130">
        <f t="shared" si="7"/>
        <v>46362</v>
      </c>
      <c r="H27" s="130">
        <f t="shared" si="8"/>
        <v>46382</v>
      </c>
      <c r="I27" s="130">
        <f t="shared" si="8"/>
        <v>46390</v>
      </c>
      <c r="J27" s="174"/>
      <c r="K27" s="174"/>
      <c r="L27" s="108"/>
      <c r="M27" s="108"/>
    </row>
    <row r="28" spans="1:13" ht="21" customHeight="1" x14ac:dyDescent="0.25">
      <c r="B28" s="128" t="str">
        <f>B17</f>
        <v>JOGELA</v>
      </c>
      <c r="C28" s="151" t="str">
        <f>C17</f>
        <v>218N</v>
      </c>
      <c r="D28" s="155">
        <f>E28</f>
        <v>46351</v>
      </c>
      <c r="E28" s="130">
        <f>E17</f>
        <v>46351</v>
      </c>
      <c r="F28" s="130">
        <f>F17</f>
        <v>46358</v>
      </c>
      <c r="G28" s="130">
        <f>G17</f>
        <v>46369</v>
      </c>
      <c r="H28" s="130">
        <f t="shared" si="8"/>
        <v>46386</v>
      </c>
      <c r="I28" s="130">
        <f t="shared" si="8"/>
        <v>46397</v>
      </c>
      <c r="J28" s="174"/>
      <c r="K28" s="174"/>
      <c r="L28" s="114"/>
      <c r="M28" s="114"/>
    </row>
    <row r="29" spans="1:13" s="9" customFormat="1" ht="18" customHeight="1" x14ac:dyDescent="0.3">
      <c r="A29" s="12"/>
      <c r="B29" s="68"/>
      <c r="C29" s="48"/>
      <c r="D29" s="48"/>
      <c r="E29" s="18"/>
      <c r="F29" s="69"/>
      <c r="G29" s="69"/>
      <c r="H29" s="29"/>
      <c r="I29" s="29"/>
      <c r="J29" s="29"/>
      <c r="K29" s="29"/>
      <c r="L29" s="8"/>
    </row>
    <row r="30" spans="1:13" ht="43.5" customHeight="1" thickBot="1" x14ac:dyDescent="0.3">
      <c r="B30" s="188" t="s">
        <v>46</v>
      </c>
      <c r="C30" s="188"/>
      <c r="D30" s="188"/>
      <c r="E30" s="188"/>
      <c r="F30" s="188"/>
      <c r="G30" s="188"/>
      <c r="H30" s="188"/>
      <c r="I30" s="188"/>
      <c r="J30" s="188"/>
      <c r="K30" s="189"/>
      <c r="L30" s="100"/>
      <c r="M30" s="99"/>
    </row>
    <row r="31" spans="1:13" ht="30" customHeight="1" x14ac:dyDescent="0.25">
      <c r="B31" s="182" t="s">
        <v>1</v>
      </c>
      <c r="C31" s="184" t="s">
        <v>2</v>
      </c>
      <c r="D31" s="184" t="s">
        <v>3</v>
      </c>
      <c r="E31" s="186" t="s">
        <v>25</v>
      </c>
      <c r="F31" s="186" t="s">
        <v>136</v>
      </c>
      <c r="G31" s="186" t="s">
        <v>6</v>
      </c>
      <c r="H31" s="186" t="s">
        <v>47</v>
      </c>
      <c r="I31" s="186" t="s">
        <v>48</v>
      </c>
      <c r="J31" s="186" t="s">
        <v>49</v>
      </c>
      <c r="K31" s="145"/>
      <c r="L31" s="102"/>
      <c r="M31" s="101"/>
    </row>
    <row r="32" spans="1:13" ht="18" customHeight="1" x14ac:dyDescent="0.25">
      <c r="B32" s="183"/>
      <c r="C32" s="185"/>
      <c r="D32" s="185"/>
      <c r="E32" s="185"/>
      <c r="F32" s="185"/>
      <c r="G32" s="185"/>
      <c r="H32" s="185"/>
      <c r="I32" s="185"/>
      <c r="J32" s="185"/>
      <c r="K32" s="145"/>
      <c r="L32" s="8"/>
    </row>
    <row r="33" spans="2:13" ht="21" customHeight="1" x14ac:dyDescent="0.25">
      <c r="B33" s="128" t="str">
        <f t="shared" ref="B33:G36" si="9">B12</f>
        <v>KOTA LAWA</v>
      </c>
      <c r="C33" s="151" t="str">
        <f t="shared" si="9"/>
        <v>111N</v>
      </c>
      <c r="D33" s="155">
        <f t="shared" si="9"/>
        <v>46307</v>
      </c>
      <c r="E33" s="130">
        <f t="shared" si="9"/>
        <v>46307</v>
      </c>
      <c r="F33" s="130">
        <f t="shared" si="9"/>
        <v>46313</v>
      </c>
      <c r="G33" s="130">
        <f t="shared" si="9"/>
        <v>46323</v>
      </c>
      <c r="H33" s="130">
        <f t="shared" ref="H33:H38" si="10">F33+48</f>
        <v>46361</v>
      </c>
      <c r="I33" s="130">
        <f t="shared" ref="I33:I38" si="11">F33+48</f>
        <v>46361</v>
      </c>
      <c r="J33" s="130">
        <f t="shared" ref="J33:J38" si="12">F33+45</f>
        <v>46358</v>
      </c>
      <c r="K33" s="174"/>
      <c r="L33" s="107"/>
      <c r="M33" s="108"/>
    </row>
    <row r="34" spans="2:13" ht="21" customHeight="1" x14ac:dyDescent="0.25">
      <c r="B34" s="128" t="str">
        <f t="shared" si="9"/>
        <v>JOGELA</v>
      </c>
      <c r="C34" s="151" t="str">
        <f t="shared" si="9"/>
        <v>217N</v>
      </c>
      <c r="D34" s="155">
        <f t="shared" si="9"/>
        <v>46318</v>
      </c>
      <c r="E34" s="130">
        <f t="shared" si="9"/>
        <v>46318</v>
      </c>
      <c r="F34" s="130">
        <f t="shared" si="9"/>
        <v>46326</v>
      </c>
      <c r="G34" s="130">
        <f t="shared" si="9"/>
        <v>46334</v>
      </c>
      <c r="H34" s="130">
        <f t="shared" si="10"/>
        <v>46374</v>
      </c>
      <c r="I34" s="130">
        <f t="shared" si="11"/>
        <v>46374</v>
      </c>
      <c r="J34" s="130">
        <f t="shared" si="12"/>
        <v>46371</v>
      </c>
      <c r="K34" s="174"/>
      <c r="L34" s="122"/>
      <c r="M34" s="114"/>
    </row>
    <row r="35" spans="2:13" ht="21" customHeight="1" x14ac:dyDescent="0.25">
      <c r="B35" s="128" t="str">
        <f t="shared" si="9"/>
        <v>COSCO GENOA</v>
      </c>
      <c r="C35" s="151" t="str">
        <f t="shared" si="9"/>
        <v>105N</v>
      </c>
      <c r="D35" s="155">
        <f t="shared" si="9"/>
        <v>46325</v>
      </c>
      <c r="E35" s="130">
        <f t="shared" si="9"/>
        <v>46325</v>
      </c>
      <c r="F35" s="130">
        <f t="shared" si="9"/>
        <v>46333</v>
      </c>
      <c r="G35" s="130">
        <f t="shared" si="9"/>
        <v>46341</v>
      </c>
      <c r="H35" s="130">
        <f t="shared" si="10"/>
        <v>46381</v>
      </c>
      <c r="I35" s="130">
        <f t="shared" si="11"/>
        <v>46381</v>
      </c>
      <c r="J35" s="130">
        <f t="shared" si="12"/>
        <v>46378</v>
      </c>
      <c r="K35" s="174"/>
      <c r="L35" s="107"/>
      <c r="M35" s="108"/>
    </row>
    <row r="36" spans="2:13" ht="21" customHeight="1" x14ac:dyDescent="0.25">
      <c r="B36" s="128" t="str">
        <f t="shared" si="9"/>
        <v>KOTA LAWA</v>
      </c>
      <c r="C36" s="151" t="str">
        <f t="shared" si="9"/>
        <v>112N</v>
      </c>
      <c r="D36" s="155">
        <f t="shared" si="9"/>
        <v>46339</v>
      </c>
      <c r="E36" s="130">
        <f t="shared" si="9"/>
        <v>46339</v>
      </c>
      <c r="F36" s="130">
        <f t="shared" si="9"/>
        <v>46347</v>
      </c>
      <c r="G36" s="130">
        <f t="shared" si="9"/>
        <v>46355</v>
      </c>
      <c r="H36" s="130">
        <f t="shared" si="10"/>
        <v>46395</v>
      </c>
      <c r="I36" s="130">
        <f t="shared" si="11"/>
        <v>46395</v>
      </c>
      <c r="J36" s="130">
        <f t="shared" si="12"/>
        <v>46392</v>
      </c>
      <c r="K36" s="174"/>
      <c r="L36" s="122"/>
      <c r="M36" s="114"/>
    </row>
    <row r="37" spans="2:13" ht="21" customHeight="1" x14ac:dyDescent="0.25">
      <c r="B37" s="128" t="str">
        <f>B16</f>
        <v>OOCL CHICAGO</v>
      </c>
      <c r="C37" s="151" t="str">
        <f>C27</f>
        <v>124N</v>
      </c>
      <c r="D37" s="155">
        <f>E37</f>
        <v>46346</v>
      </c>
      <c r="E37" s="130">
        <f>E27</f>
        <v>46346</v>
      </c>
      <c r="F37" s="130">
        <f>F27</f>
        <v>46354</v>
      </c>
      <c r="G37" s="130">
        <f>G17</f>
        <v>46369</v>
      </c>
      <c r="H37" s="130">
        <f t="shared" si="10"/>
        <v>46402</v>
      </c>
      <c r="I37" s="130">
        <f t="shared" si="11"/>
        <v>46402</v>
      </c>
      <c r="J37" s="130">
        <f t="shared" si="12"/>
        <v>46399</v>
      </c>
      <c r="K37" s="174"/>
      <c r="L37" s="107"/>
      <c r="M37" s="108"/>
    </row>
    <row r="38" spans="2:13" ht="21" customHeight="1" x14ac:dyDescent="0.25">
      <c r="B38" s="128" t="str">
        <f>B17</f>
        <v>JOGELA</v>
      </c>
      <c r="C38" s="151" t="str">
        <f>C28</f>
        <v>218N</v>
      </c>
      <c r="D38" s="155">
        <f>E38</f>
        <v>46351</v>
      </c>
      <c r="E38" s="130">
        <f>E28</f>
        <v>46351</v>
      </c>
      <c r="F38" s="130">
        <f>F28</f>
        <v>46358</v>
      </c>
      <c r="G38" s="130">
        <f>G28</f>
        <v>46369</v>
      </c>
      <c r="H38" s="130">
        <f t="shared" si="10"/>
        <v>46406</v>
      </c>
      <c r="I38" s="130">
        <f t="shared" si="11"/>
        <v>46406</v>
      </c>
      <c r="J38" s="130">
        <f t="shared" si="12"/>
        <v>46403</v>
      </c>
      <c r="K38" s="174"/>
      <c r="L38" s="122"/>
      <c r="M38" s="114"/>
    </row>
    <row r="39" spans="2:13" ht="17.25" customHeight="1" x14ac:dyDescent="0.3">
      <c r="B39" s="26"/>
      <c r="C39" s="27"/>
      <c r="D39" s="27"/>
      <c r="E39" s="32"/>
      <c r="F39" s="29"/>
      <c r="G39" s="29"/>
      <c r="H39" s="29"/>
      <c r="I39" s="29"/>
      <c r="J39" s="29"/>
      <c r="K39" s="29"/>
      <c r="L39" s="8"/>
    </row>
    <row r="40" spans="2:13" ht="43.5" customHeight="1" thickBot="1" x14ac:dyDescent="0.3">
      <c r="B40" s="188" t="s">
        <v>50</v>
      </c>
      <c r="C40" s="188"/>
      <c r="D40" s="188"/>
      <c r="E40" s="188"/>
      <c r="F40" s="188"/>
      <c r="G40" s="188"/>
      <c r="H40" s="188"/>
      <c r="I40" s="188"/>
      <c r="J40" s="188"/>
      <c r="K40" s="189"/>
      <c r="L40" s="100"/>
      <c r="M40" s="99"/>
    </row>
    <row r="41" spans="2:13" ht="30" customHeight="1" x14ac:dyDescent="0.25">
      <c r="B41" s="184" t="s">
        <v>1</v>
      </c>
      <c r="C41" s="184" t="s">
        <v>2</v>
      </c>
      <c r="D41" s="184" t="s">
        <v>3</v>
      </c>
      <c r="E41" s="186" t="s">
        <v>25</v>
      </c>
      <c r="F41" s="186" t="s">
        <v>136</v>
      </c>
      <c r="G41" s="186" t="s">
        <v>6</v>
      </c>
      <c r="H41" s="186" t="s">
        <v>51</v>
      </c>
      <c r="I41" s="186" t="s">
        <v>52</v>
      </c>
      <c r="J41" s="186" t="s">
        <v>53</v>
      </c>
      <c r="K41" s="145"/>
      <c r="L41" s="102"/>
      <c r="M41" s="101"/>
    </row>
    <row r="42" spans="2:13" ht="20.25" customHeight="1" x14ac:dyDescent="0.25">
      <c r="B42" s="187"/>
      <c r="C42" s="187"/>
      <c r="D42" s="187"/>
      <c r="E42" s="187"/>
      <c r="F42" s="187"/>
      <c r="G42" s="187"/>
      <c r="H42" s="187"/>
      <c r="I42" s="187"/>
      <c r="J42" s="187"/>
      <c r="K42" s="145"/>
      <c r="L42" s="8"/>
    </row>
    <row r="43" spans="2:13" ht="21" customHeight="1" x14ac:dyDescent="0.25">
      <c r="B43" s="128" t="str">
        <f t="shared" ref="B43:G46" si="13">B12</f>
        <v>KOTA LAWA</v>
      </c>
      <c r="C43" s="151" t="str">
        <f t="shared" si="13"/>
        <v>111N</v>
      </c>
      <c r="D43" s="155">
        <f t="shared" si="13"/>
        <v>46307</v>
      </c>
      <c r="E43" s="130">
        <f t="shared" si="13"/>
        <v>46307</v>
      </c>
      <c r="F43" s="130">
        <f t="shared" si="13"/>
        <v>46313</v>
      </c>
      <c r="G43" s="130">
        <f t="shared" si="13"/>
        <v>46323</v>
      </c>
      <c r="H43" s="130">
        <f t="shared" ref="H43:H48" si="14">F43+42</f>
        <v>46355</v>
      </c>
      <c r="I43" s="130">
        <f t="shared" ref="I43:I48" si="15">F43+51</f>
        <v>46364</v>
      </c>
      <c r="J43" s="130">
        <f t="shared" ref="J43:J48" si="16">F43+51</f>
        <v>46364</v>
      </c>
      <c r="K43" s="174"/>
      <c r="L43" s="122"/>
      <c r="M43" s="114"/>
    </row>
    <row r="44" spans="2:13" ht="21" customHeight="1" x14ac:dyDescent="0.25">
      <c r="B44" s="128" t="str">
        <f t="shared" si="13"/>
        <v>JOGELA</v>
      </c>
      <c r="C44" s="151" t="str">
        <f t="shared" si="13"/>
        <v>217N</v>
      </c>
      <c r="D44" s="155">
        <f t="shared" si="13"/>
        <v>46318</v>
      </c>
      <c r="E44" s="130">
        <f t="shared" si="13"/>
        <v>46318</v>
      </c>
      <c r="F44" s="130">
        <f t="shared" si="13"/>
        <v>46326</v>
      </c>
      <c r="G44" s="130">
        <f t="shared" si="13"/>
        <v>46334</v>
      </c>
      <c r="H44" s="130">
        <f t="shared" si="14"/>
        <v>46368</v>
      </c>
      <c r="I44" s="130">
        <f t="shared" si="15"/>
        <v>46377</v>
      </c>
      <c r="J44" s="130">
        <f t="shared" si="16"/>
        <v>46377</v>
      </c>
      <c r="K44" s="174"/>
      <c r="L44" s="107"/>
      <c r="M44" s="108"/>
    </row>
    <row r="45" spans="2:13" ht="21" customHeight="1" x14ac:dyDescent="0.25">
      <c r="B45" s="128" t="str">
        <f t="shared" si="13"/>
        <v>COSCO GENOA</v>
      </c>
      <c r="C45" s="151" t="str">
        <f t="shared" si="13"/>
        <v>105N</v>
      </c>
      <c r="D45" s="155">
        <f t="shared" si="13"/>
        <v>46325</v>
      </c>
      <c r="E45" s="130">
        <f t="shared" si="13"/>
        <v>46325</v>
      </c>
      <c r="F45" s="130">
        <f t="shared" si="13"/>
        <v>46333</v>
      </c>
      <c r="G45" s="130">
        <f t="shared" si="13"/>
        <v>46341</v>
      </c>
      <c r="H45" s="130">
        <f t="shared" si="14"/>
        <v>46375</v>
      </c>
      <c r="I45" s="130">
        <f t="shared" si="15"/>
        <v>46384</v>
      </c>
      <c r="J45" s="130">
        <f t="shared" si="16"/>
        <v>46384</v>
      </c>
      <c r="K45" s="174"/>
      <c r="L45" s="122"/>
      <c r="M45" s="114"/>
    </row>
    <row r="46" spans="2:13" ht="21" customHeight="1" x14ac:dyDescent="0.25">
      <c r="B46" s="128" t="str">
        <f t="shared" si="13"/>
        <v>KOTA LAWA</v>
      </c>
      <c r="C46" s="151" t="str">
        <f t="shared" si="13"/>
        <v>112N</v>
      </c>
      <c r="D46" s="155">
        <f t="shared" si="13"/>
        <v>46339</v>
      </c>
      <c r="E46" s="130">
        <f t="shared" si="13"/>
        <v>46339</v>
      </c>
      <c r="F46" s="130">
        <f t="shared" si="13"/>
        <v>46347</v>
      </c>
      <c r="G46" s="130">
        <f t="shared" si="13"/>
        <v>46355</v>
      </c>
      <c r="H46" s="130">
        <f t="shared" si="14"/>
        <v>46389</v>
      </c>
      <c r="I46" s="130">
        <f t="shared" si="15"/>
        <v>46398</v>
      </c>
      <c r="J46" s="130">
        <f t="shared" si="16"/>
        <v>46398</v>
      </c>
      <c r="K46" s="174"/>
      <c r="L46" s="107"/>
      <c r="M46" s="108"/>
    </row>
    <row r="47" spans="2:13" ht="21" customHeight="1" x14ac:dyDescent="0.25">
      <c r="B47" s="128" t="str">
        <f>B37</f>
        <v>OOCL CHICAGO</v>
      </c>
      <c r="C47" s="151" t="str">
        <f>C37</f>
        <v>124N</v>
      </c>
      <c r="D47" s="155">
        <f>E47</f>
        <v>46346</v>
      </c>
      <c r="E47" s="130">
        <f t="shared" ref="E47:G48" si="17">E37</f>
        <v>46346</v>
      </c>
      <c r="F47" s="130">
        <f t="shared" si="17"/>
        <v>46354</v>
      </c>
      <c r="G47" s="130">
        <f t="shared" si="17"/>
        <v>46369</v>
      </c>
      <c r="H47" s="130">
        <f t="shared" si="14"/>
        <v>46396</v>
      </c>
      <c r="I47" s="130">
        <f t="shared" si="15"/>
        <v>46405</v>
      </c>
      <c r="J47" s="130">
        <f t="shared" si="16"/>
        <v>46405</v>
      </c>
      <c r="K47" s="174"/>
      <c r="L47" s="122"/>
      <c r="M47" s="114"/>
    </row>
    <row r="48" spans="2:13" ht="21" customHeight="1" x14ac:dyDescent="0.25">
      <c r="B48" s="128" t="str">
        <f>B38</f>
        <v>JOGELA</v>
      </c>
      <c r="C48" s="151" t="str">
        <f>C38</f>
        <v>218N</v>
      </c>
      <c r="D48" s="155">
        <f>D38</f>
        <v>46351</v>
      </c>
      <c r="E48" s="130">
        <f t="shared" si="17"/>
        <v>46351</v>
      </c>
      <c r="F48" s="130">
        <f t="shared" si="17"/>
        <v>46358</v>
      </c>
      <c r="G48" s="130">
        <f t="shared" si="17"/>
        <v>46369</v>
      </c>
      <c r="H48" s="130">
        <f t="shared" si="14"/>
        <v>46400</v>
      </c>
      <c r="I48" s="130">
        <f t="shared" si="15"/>
        <v>46409</v>
      </c>
      <c r="J48" s="130">
        <f t="shared" si="16"/>
        <v>46409</v>
      </c>
      <c r="K48" s="174"/>
      <c r="L48" s="107"/>
      <c r="M48" s="108"/>
    </row>
    <row r="49" spans="1:13" ht="18" customHeight="1" x14ac:dyDescent="0.25">
      <c r="B49" s="23"/>
      <c r="C49" s="24"/>
      <c r="D49" s="24"/>
      <c r="E49" s="25"/>
      <c r="F49" s="25"/>
      <c r="G49" s="19"/>
      <c r="H49" s="19"/>
      <c r="I49" s="20"/>
      <c r="J49" s="8"/>
      <c r="K49" s="8"/>
      <c r="L49" s="8"/>
    </row>
    <row r="50" spans="1:13" ht="43.5" customHeight="1" thickBot="1" x14ac:dyDescent="0.3">
      <c r="B50" s="188" t="s">
        <v>129</v>
      </c>
      <c r="C50" s="188"/>
      <c r="D50" s="188"/>
      <c r="E50" s="188"/>
      <c r="F50" s="188"/>
      <c r="G50" s="188"/>
      <c r="H50" s="189"/>
      <c r="I50" s="189"/>
      <c r="J50" s="189"/>
      <c r="K50" s="189"/>
      <c r="L50" s="100"/>
      <c r="M50" s="99"/>
    </row>
    <row r="51" spans="1:13" ht="30" customHeight="1" x14ac:dyDescent="0.25">
      <c r="B51" s="182" t="s">
        <v>1</v>
      </c>
      <c r="C51" s="184" t="s">
        <v>2</v>
      </c>
      <c r="D51" s="184" t="s">
        <v>3</v>
      </c>
      <c r="E51" s="186" t="s">
        <v>25</v>
      </c>
      <c r="F51" s="186" t="s">
        <v>136</v>
      </c>
      <c r="G51" s="186" t="s">
        <v>102</v>
      </c>
      <c r="H51" s="199"/>
      <c r="I51" s="199"/>
      <c r="J51" s="145"/>
      <c r="K51" s="145"/>
      <c r="L51" s="102"/>
      <c r="M51" s="101"/>
    </row>
    <row r="52" spans="1:13" ht="25.5" customHeight="1" x14ac:dyDescent="0.25">
      <c r="B52" s="183"/>
      <c r="C52" s="185"/>
      <c r="D52" s="185"/>
      <c r="E52" s="185"/>
      <c r="F52" s="185"/>
      <c r="G52" s="185"/>
      <c r="H52" s="215"/>
      <c r="I52" s="191"/>
      <c r="J52" s="145"/>
      <c r="K52" s="145"/>
      <c r="L52" s="8"/>
    </row>
    <row r="53" spans="1:13" ht="21" customHeight="1" x14ac:dyDescent="0.25">
      <c r="B53" s="154" t="s">
        <v>108</v>
      </c>
      <c r="C53" s="129">
        <v>2621</v>
      </c>
      <c r="D53" s="130">
        <f>E53</f>
        <v>46309</v>
      </c>
      <c r="E53" s="130">
        <f>F53-7</f>
        <v>46309</v>
      </c>
      <c r="F53" s="130">
        <v>46316</v>
      </c>
      <c r="G53" s="130">
        <v>46330</v>
      </c>
      <c r="H53" s="174"/>
      <c r="I53" s="174"/>
      <c r="J53" s="174"/>
      <c r="K53" s="174"/>
      <c r="L53" s="107"/>
      <c r="M53" s="108"/>
    </row>
    <row r="54" spans="1:13" ht="21" customHeight="1" x14ac:dyDescent="0.25">
      <c r="B54" s="154" t="s">
        <v>104</v>
      </c>
      <c r="C54" s="129">
        <v>2621</v>
      </c>
      <c r="D54" s="130">
        <f>E54</f>
        <v>46316</v>
      </c>
      <c r="E54" s="130">
        <f t="shared" ref="E54:E56" si="18">F54-7</f>
        <v>46316</v>
      </c>
      <c r="F54" s="130">
        <v>46323</v>
      </c>
      <c r="G54" s="130">
        <v>46337</v>
      </c>
      <c r="H54" s="174"/>
      <c r="I54" s="174"/>
      <c r="J54" s="174"/>
      <c r="K54" s="174"/>
      <c r="L54" s="122"/>
      <c r="M54" s="114"/>
    </row>
    <row r="55" spans="1:13" ht="21" customHeight="1" x14ac:dyDescent="0.25">
      <c r="B55" s="154" t="s">
        <v>105</v>
      </c>
      <c r="C55" s="129">
        <v>2621</v>
      </c>
      <c r="D55" s="130">
        <f>E55</f>
        <v>46323</v>
      </c>
      <c r="E55" s="130">
        <f t="shared" si="18"/>
        <v>46323</v>
      </c>
      <c r="F55" s="130">
        <v>46330</v>
      </c>
      <c r="G55" s="130">
        <v>46344</v>
      </c>
      <c r="H55" s="174"/>
      <c r="I55" s="174"/>
      <c r="J55" s="174"/>
      <c r="K55" s="174"/>
      <c r="L55" s="107"/>
      <c r="M55" s="108"/>
    </row>
    <row r="56" spans="1:13" ht="21" customHeight="1" x14ac:dyDescent="0.25">
      <c r="B56" s="154" t="s">
        <v>107</v>
      </c>
      <c r="C56" s="129">
        <v>2621</v>
      </c>
      <c r="D56" s="130">
        <f>E56</f>
        <v>46330</v>
      </c>
      <c r="E56" s="130">
        <f t="shared" si="18"/>
        <v>46330</v>
      </c>
      <c r="F56" s="130">
        <v>46337</v>
      </c>
      <c r="G56" s="130">
        <v>46344</v>
      </c>
      <c r="H56" s="174"/>
      <c r="I56" s="174"/>
      <c r="J56" s="174"/>
      <c r="K56" s="174"/>
      <c r="L56" s="122"/>
      <c r="M56" s="114"/>
    </row>
    <row r="57" spans="1:13" ht="18" hidden="1" customHeight="1" thickBot="1" x14ac:dyDescent="0.35">
      <c r="B57" s="56"/>
      <c r="C57" s="67"/>
      <c r="D57" s="14"/>
      <c r="E57" s="14"/>
      <c r="F57" s="14"/>
      <c r="G57" s="15"/>
      <c r="H57" s="32"/>
      <c r="I57" s="32"/>
      <c r="J57" s="8"/>
      <c r="K57" s="8"/>
      <c r="L57" s="8"/>
    </row>
    <row r="58" spans="1:13" ht="18" customHeight="1" x14ac:dyDescent="0.3">
      <c r="B58" s="32"/>
      <c r="C58" s="32"/>
      <c r="D58" s="32"/>
      <c r="E58" s="32"/>
      <c r="F58" s="32"/>
      <c r="G58" s="32"/>
      <c r="H58" s="32"/>
      <c r="I58" s="32"/>
      <c r="J58" s="8"/>
      <c r="K58" s="8"/>
      <c r="L58" s="8"/>
    </row>
    <row r="59" spans="1:13" ht="18" customHeight="1" x14ac:dyDescent="0.3">
      <c r="B59" s="32"/>
      <c r="C59" s="32"/>
      <c r="D59" s="32"/>
      <c r="E59" s="32"/>
      <c r="F59" s="32"/>
      <c r="G59" s="32"/>
      <c r="H59" s="32"/>
      <c r="I59" s="32"/>
      <c r="J59" s="8"/>
      <c r="K59" s="8"/>
      <c r="L59" s="8"/>
    </row>
    <row r="60" spans="1:13" ht="18" customHeight="1" x14ac:dyDescent="0.3">
      <c r="B60" s="32"/>
      <c r="C60" s="32"/>
      <c r="D60" s="32"/>
      <c r="E60" s="32"/>
      <c r="F60" s="32"/>
      <c r="G60" s="32"/>
      <c r="H60" s="32"/>
      <c r="I60" s="32"/>
      <c r="J60" s="8"/>
      <c r="K60" s="8"/>
      <c r="L60" s="8"/>
    </row>
    <row r="61" spans="1:13" ht="18" customHeight="1" x14ac:dyDescent="0.3">
      <c r="B61" s="32"/>
      <c r="C61" s="32"/>
      <c r="D61" s="32"/>
      <c r="E61" s="32"/>
      <c r="F61" s="32"/>
      <c r="G61" s="32"/>
      <c r="H61" s="32"/>
      <c r="I61" s="32"/>
      <c r="J61" s="8"/>
      <c r="K61" s="8"/>
      <c r="L61" s="8"/>
    </row>
    <row r="62" spans="1:13" ht="18" customHeight="1" x14ac:dyDescent="0.3">
      <c r="B62" s="32"/>
      <c r="C62" s="32"/>
      <c r="D62" s="32"/>
      <c r="E62" s="32"/>
      <c r="F62" s="32"/>
      <c r="G62" s="32"/>
      <c r="H62" s="32"/>
      <c r="I62" s="32"/>
      <c r="J62" s="8"/>
      <c r="K62" s="8"/>
      <c r="L62" s="8"/>
    </row>
    <row r="63" spans="1:13" ht="18" customHeight="1" x14ac:dyDescent="0.3">
      <c r="B63" s="44"/>
      <c r="C63" s="42"/>
      <c r="D63" s="42"/>
      <c r="E63" s="29"/>
      <c r="F63" s="29"/>
      <c r="G63" s="32"/>
      <c r="H63" s="32"/>
      <c r="I63" s="32"/>
      <c r="J63" s="8"/>
      <c r="K63" s="8"/>
      <c r="L63" s="8"/>
    </row>
    <row r="64" spans="1:13" s="9" customFormat="1" ht="18" customHeight="1" x14ac:dyDescent="0.3">
      <c r="A64" s="12"/>
      <c r="B64" s="44"/>
      <c r="C64" s="42"/>
      <c r="D64" s="42"/>
      <c r="E64" s="29"/>
      <c r="F64" s="29"/>
      <c r="G64" s="32"/>
      <c r="H64" s="32"/>
      <c r="I64" s="32"/>
      <c r="J64" s="8"/>
      <c r="K64" s="8"/>
      <c r="L64" s="8"/>
    </row>
    <row r="65" spans="1:12" s="9" customFormat="1" ht="18" customHeight="1" x14ac:dyDescent="0.3">
      <c r="A65" s="12"/>
      <c r="B65" s="44"/>
      <c r="C65" s="42"/>
      <c r="D65" s="42"/>
      <c r="E65" s="29"/>
      <c r="F65" s="29"/>
      <c r="G65" s="32"/>
      <c r="H65" s="32"/>
      <c r="I65" s="32"/>
      <c r="J65" s="8"/>
      <c r="K65" s="8"/>
      <c r="L65" s="8"/>
    </row>
    <row r="66" spans="1:12" s="9" customFormat="1" ht="18" customHeight="1" x14ac:dyDescent="0.3">
      <c r="A66" s="12"/>
      <c r="B66" s="44"/>
      <c r="C66" s="42"/>
      <c r="D66" s="42"/>
      <c r="E66" s="29"/>
      <c r="F66" s="29"/>
      <c r="G66" s="32"/>
      <c r="H66" s="32"/>
      <c r="I66" s="32"/>
      <c r="J66" s="8"/>
      <c r="K66" s="8"/>
      <c r="L66" s="8"/>
    </row>
    <row r="67" spans="1:12" s="9" customFormat="1" ht="17.25" customHeight="1" thickBot="1" x14ac:dyDescent="0.35">
      <c r="A67" s="12"/>
      <c r="B67" s="45"/>
      <c r="C67" s="46"/>
      <c r="D67" s="46"/>
      <c r="E67" s="41"/>
      <c r="F67" s="41"/>
      <c r="G67" s="43"/>
      <c r="H67" s="32"/>
      <c r="I67" s="32"/>
      <c r="J67" s="8"/>
      <c r="K67" s="8"/>
      <c r="L67" s="8"/>
    </row>
    <row r="68" spans="1:12" ht="18" customHeight="1" x14ac:dyDescent="0.25">
      <c r="B68" s="23"/>
      <c r="C68" s="24"/>
      <c r="D68" s="24"/>
      <c r="E68" s="25"/>
      <c r="F68" s="25"/>
      <c r="G68" s="19"/>
      <c r="H68" s="19"/>
      <c r="I68" s="20"/>
      <c r="J68" s="8"/>
      <c r="K68" s="8"/>
      <c r="L68" s="8"/>
    </row>
    <row r="69" spans="1:12" ht="18" customHeight="1" x14ac:dyDescent="0.25">
      <c r="B69" s="23"/>
      <c r="C69" s="24"/>
      <c r="D69" s="24"/>
      <c r="E69" s="25"/>
      <c r="F69" s="25"/>
      <c r="G69" s="19"/>
      <c r="H69" s="19"/>
      <c r="I69" s="20"/>
      <c r="J69" s="8"/>
      <c r="K69" s="8"/>
      <c r="L69" s="8"/>
    </row>
    <row r="70" spans="1:12" ht="18" customHeight="1" x14ac:dyDescent="0.25">
      <c r="B70" s="23"/>
      <c r="C70" s="24"/>
      <c r="D70" s="24"/>
      <c r="E70" s="25"/>
      <c r="F70" s="25"/>
      <c r="G70" s="19"/>
      <c r="H70" s="19"/>
      <c r="I70" s="20"/>
      <c r="J70" s="8"/>
      <c r="K70" s="8"/>
      <c r="L70" s="8"/>
    </row>
    <row r="71" spans="1:12" ht="18" customHeight="1" x14ac:dyDescent="0.25">
      <c r="B71" s="23"/>
      <c r="C71" s="24"/>
      <c r="D71" s="24"/>
      <c r="E71" s="25"/>
      <c r="F71" s="25"/>
      <c r="G71" s="19"/>
      <c r="H71" s="19"/>
      <c r="I71" s="20"/>
      <c r="J71" s="8"/>
      <c r="K71" s="8"/>
      <c r="L71" s="8"/>
    </row>
    <row r="72" spans="1:12" ht="18" customHeight="1" x14ac:dyDescent="0.25">
      <c r="B72" s="23"/>
      <c r="C72" s="24"/>
      <c r="D72" s="24"/>
      <c r="E72" s="25"/>
      <c r="F72" s="25"/>
      <c r="G72" s="19"/>
      <c r="H72" s="19"/>
      <c r="I72" s="20"/>
      <c r="J72" s="8"/>
      <c r="K72" s="8"/>
      <c r="L72" s="8"/>
    </row>
    <row r="73" spans="1:12" ht="18" customHeight="1" x14ac:dyDescent="0.25">
      <c r="B73" s="23"/>
      <c r="C73" s="24"/>
      <c r="D73" s="24"/>
      <c r="E73" s="25"/>
      <c r="F73" s="25"/>
      <c r="G73" s="19"/>
      <c r="H73" s="19"/>
      <c r="I73" s="20"/>
      <c r="J73" s="8"/>
      <c r="K73" s="8"/>
      <c r="L73" s="8"/>
    </row>
    <row r="74" spans="1:12" ht="18" customHeight="1" x14ac:dyDescent="0.25">
      <c r="B74" s="23"/>
      <c r="C74" s="24"/>
      <c r="D74" s="24"/>
      <c r="E74" s="25"/>
      <c r="F74" s="25"/>
      <c r="G74" s="19"/>
      <c r="H74" s="19"/>
      <c r="I74" s="20"/>
      <c r="J74" s="8"/>
      <c r="K74" s="8"/>
      <c r="L74" s="8"/>
    </row>
    <row r="75" spans="1:12" ht="18" customHeight="1" x14ac:dyDescent="0.25">
      <c r="B75" s="23"/>
      <c r="C75" s="24"/>
      <c r="D75" s="24"/>
      <c r="E75" s="25"/>
      <c r="F75" s="25"/>
      <c r="G75" s="19"/>
      <c r="H75" s="19"/>
      <c r="I75" s="20"/>
      <c r="J75" s="8"/>
      <c r="K75" s="8"/>
      <c r="L75" s="8"/>
    </row>
    <row r="76" spans="1:12" ht="18" customHeight="1" x14ac:dyDescent="0.25">
      <c r="B76" s="23"/>
      <c r="C76" s="24"/>
      <c r="D76" s="24"/>
      <c r="E76" s="25"/>
      <c r="F76" s="25"/>
      <c r="G76" s="19"/>
      <c r="H76" s="19"/>
      <c r="I76" s="30"/>
      <c r="J76" s="30"/>
      <c r="K76" s="30"/>
      <c r="L76" s="30"/>
    </row>
    <row r="77" spans="1:12" ht="18" customHeight="1" x14ac:dyDescent="0.25">
      <c r="B77" s="23"/>
      <c r="C77" s="24"/>
      <c r="D77" s="24"/>
      <c r="E77" s="25"/>
      <c r="F77" s="25"/>
      <c r="G77" s="19"/>
      <c r="H77" s="19"/>
      <c r="I77" s="30"/>
      <c r="J77" s="30"/>
      <c r="K77" s="30"/>
      <c r="L77" s="30"/>
    </row>
    <row r="78" spans="1:12" ht="18" customHeight="1" x14ac:dyDescent="0.25">
      <c r="B78" s="23"/>
      <c r="C78" s="33"/>
      <c r="D78" s="33"/>
      <c r="E78" s="25"/>
      <c r="F78" s="25"/>
      <c r="G78" s="19"/>
      <c r="H78" s="19"/>
      <c r="I78" s="30"/>
      <c r="J78" s="30"/>
      <c r="K78" s="30"/>
      <c r="L78" s="30"/>
    </row>
    <row r="79" spans="1:12" ht="18" customHeight="1" x14ac:dyDescent="0.25">
      <c r="B79" s="23"/>
      <c r="C79" s="33"/>
      <c r="D79" s="33"/>
      <c r="E79" s="25"/>
      <c r="F79" s="25"/>
      <c r="G79" s="19"/>
      <c r="H79" s="19"/>
      <c r="I79" s="30"/>
      <c r="J79" s="30"/>
      <c r="K79" s="30"/>
      <c r="L79" s="30"/>
    </row>
    <row r="80" spans="1:12" ht="18" customHeight="1" x14ac:dyDescent="0.25">
      <c r="B80" s="33"/>
      <c r="C80" s="33"/>
      <c r="D80" s="33"/>
      <c r="E80" s="8"/>
      <c r="F80" s="8"/>
      <c r="G80" s="8"/>
      <c r="H80" s="8"/>
      <c r="I80" s="8"/>
      <c r="J80" s="8"/>
      <c r="K80" s="8"/>
      <c r="L80" s="8"/>
    </row>
    <row r="81" spans="2:12" ht="18" customHeight="1" x14ac:dyDescent="0.25">
      <c r="B81" s="33"/>
      <c r="C81" s="33"/>
      <c r="D81" s="33"/>
      <c r="E81" s="8"/>
      <c r="F81" s="8"/>
      <c r="G81" s="8"/>
      <c r="H81" s="8"/>
      <c r="I81" s="8"/>
      <c r="J81" s="8"/>
      <c r="K81" s="8"/>
      <c r="L81" s="8"/>
    </row>
    <row r="82" spans="2:12" ht="18" customHeight="1" x14ac:dyDescent="0.25">
      <c r="B82" s="6"/>
      <c r="C82" s="6"/>
      <c r="D82" s="6"/>
      <c r="E82" s="7"/>
      <c r="F82" s="7"/>
      <c r="G82" s="7"/>
      <c r="H82" s="7"/>
      <c r="I82" s="7"/>
      <c r="J82" s="31"/>
      <c r="K82" s="31"/>
    </row>
    <row r="83" spans="2:12" ht="18" customHeight="1" x14ac:dyDescent="0.25">
      <c r="B83" s="6"/>
      <c r="C83" s="6"/>
      <c r="D83" s="6"/>
      <c r="E83" s="7"/>
      <c r="F83" s="7"/>
      <c r="G83" s="7"/>
      <c r="H83" s="7"/>
      <c r="I83" s="7"/>
      <c r="J83" s="7"/>
      <c r="K83" s="7"/>
      <c r="L83" s="31"/>
    </row>
    <row r="84" spans="2:12" ht="18" customHeight="1" x14ac:dyDescent="0.25">
      <c r="B84" s="6"/>
      <c r="C84" s="6"/>
      <c r="D84" s="6"/>
      <c r="E84" s="7"/>
      <c r="F84" s="7"/>
      <c r="G84" s="7"/>
      <c r="H84" s="7"/>
      <c r="I84" s="7"/>
      <c r="J84" s="31"/>
      <c r="K84" s="31"/>
    </row>
    <row r="85" spans="2:12" ht="18" customHeight="1" x14ac:dyDescent="0.25">
      <c r="B85" s="6"/>
      <c r="C85" s="6"/>
      <c r="D85" s="6"/>
      <c r="E85" s="7"/>
      <c r="F85" s="7"/>
      <c r="G85" s="7"/>
      <c r="H85" s="7"/>
      <c r="I85" s="7"/>
      <c r="J85" s="7"/>
      <c r="K85" s="7"/>
    </row>
    <row r="86" spans="2:12" ht="18" customHeight="1" x14ac:dyDescent="0.25">
      <c r="B86" s="6"/>
      <c r="C86" s="6"/>
      <c r="D86" s="6"/>
      <c r="E86" s="7"/>
      <c r="F86" s="7"/>
      <c r="G86" s="7"/>
      <c r="H86" s="7"/>
      <c r="I86" s="7"/>
      <c r="J86" s="7"/>
      <c r="K86" s="7"/>
    </row>
    <row r="87" spans="2:12" ht="18" customHeight="1" x14ac:dyDescent="0.25">
      <c r="B87" s="6"/>
      <c r="C87" s="6"/>
      <c r="D87" s="6"/>
      <c r="E87" s="7"/>
      <c r="F87" s="7"/>
      <c r="G87" s="7"/>
      <c r="H87" s="7"/>
      <c r="I87" s="7"/>
      <c r="J87" s="7"/>
      <c r="K87" s="7"/>
    </row>
    <row r="88" spans="2:12" ht="18" customHeight="1" x14ac:dyDescent="0.25">
      <c r="B88" s="6"/>
      <c r="C88" s="6"/>
      <c r="D88" s="6"/>
      <c r="E88" s="7"/>
      <c r="F88" s="7"/>
      <c r="G88" s="7"/>
      <c r="H88" s="7"/>
      <c r="I88" s="7"/>
      <c r="J88" s="7"/>
      <c r="K88" s="7"/>
    </row>
    <row r="89" spans="2:12" ht="18" customHeight="1" x14ac:dyDescent="0.25">
      <c r="B89" s="6"/>
      <c r="C89" s="6"/>
      <c r="D89" s="6"/>
      <c r="E89" s="7"/>
      <c r="F89" s="7"/>
      <c r="G89" s="7"/>
      <c r="H89" s="7"/>
      <c r="I89" s="7"/>
      <c r="J89" s="7"/>
      <c r="K89" s="7"/>
    </row>
    <row r="90" spans="2:12" ht="18" customHeight="1" x14ac:dyDescent="0.25">
      <c r="B90" s="6"/>
      <c r="C90" s="6"/>
      <c r="D90" s="6"/>
      <c r="E90" s="7"/>
      <c r="F90" s="7"/>
      <c r="G90" s="7"/>
      <c r="H90" s="7"/>
      <c r="I90" s="7"/>
      <c r="J90" s="7"/>
      <c r="K90" s="7"/>
    </row>
    <row r="91" spans="2:12" ht="18" customHeight="1" x14ac:dyDescent="0.25">
      <c r="B91" s="6"/>
      <c r="C91" s="6"/>
      <c r="D91" s="6"/>
      <c r="E91" s="7"/>
      <c r="F91" s="7"/>
      <c r="G91" s="7"/>
      <c r="H91" s="7"/>
      <c r="I91" s="7"/>
      <c r="J91" s="7"/>
      <c r="K91" s="7"/>
    </row>
    <row r="92" spans="2:12" ht="18" customHeight="1" x14ac:dyDescent="0.25">
      <c r="B92" s="6"/>
      <c r="C92" s="6"/>
      <c r="D92" s="6"/>
      <c r="E92" s="7"/>
      <c r="F92" s="7"/>
      <c r="G92" s="7"/>
      <c r="H92" s="7"/>
      <c r="I92" s="7"/>
      <c r="J92" s="7"/>
      <c r="K92" s="7"/>
    </row>
    <row r="93" spans="2:12" ht="18" customHeight="1" x14ac:dyDescent="0.25">
      <c r="B93" s="6"/>
      <c r="C93" s="6"/>
      <c r="D93" s="6"/>
      <c r="E93" s="7"/>
      <c r="F93" s="7"/>
      <c r="G93" s="7"/>
      <c r="H93" s="7"/>
      <c r="I93" s="7"/>
      <c r="J93" s="7"/>
      <c r="K93" s="7"/>
    </row>
    <row r="94" spans="2:12" ht="18" customHeight="1" x14ac:dyDescent="0.25">
      <c r="B94" s="38"/>
      <c r="C94" s="39"/>
      <c r="D94" s="39"/>
      <c r="E94" s="40"/>
      <c r="F94" s="40"/>
      <c r="G94" s="40"/>
      <c r="H94" s="40"/>
      <c r="I94" s="40"/>
      <c r="J94" s="40"/>
      <c r="K94" s="40"/>
      <c r="L94" s="40"/>
    </row>
    <row r="95" spans="2:12" ht="18" customHeight="1" x14ac:dyDescent="0.25">
      <c r="B95" s="38"/>
      <c r="C95" s="39"/>
      <c r="D95" s="39"/>
      <c r="E95" s="40"/>
      <c r="F95" s="40"/>
      <c r="G95" s="40"/>
      <c r="H95" s="40"/>
      <c r="I95" s="40"/>
      <c r="J95" s="40"/>
      <c r="K95" s="40"/>
      <c r="L95" s="40"/>
    </row>
    <row r="96" spans="2:12" ht="18" customHeight="1" x14ac:dyDescent="0.25">
      <c r="B96" s="38"/>
      <c r="C96" s="39"/>
      <c r="D96" s="39"/>
      <c r="E96" s="40"/>
      <c r="F96" s="40"/>
      <c r="G96" s="40"/>
      <c r="H96" s="40"/>
      <c r="I96" s="40"/>
      <c r="J96" s="40"/>
      <c r="K96" s="40"/>
      <c r="L96" s="40"/>
    </row>
    <row r="97" spans="2:12" ht="18" customHeight="1" x14ac:dyDescent="0.25">
      <c r="B97" s="38"/>
      <c r="C97" s="39"/>
      <c r="D97" s="39"/>
      <c r="E97" s="40"/>
      <c r="F97" s="40"/>
      <c r="G97" s="40"/>
      <c r="H97" s="40"/>
      <c r="I97" s="40"/>
      <c r="J97" s="40"/>
      <c r="K97" s="40"/>
      <c r="L97" s="40"/>
    </row>
    <row r="98" spans="2:12" ht="18" customHeight="1" x14ac:dyDescent="0.25">
      <c r="B98" s="38"/>
      <c r="C98" s="39"/>
      <c r="D98" s="39"/>
      <c r="E98" s="40"/>
      <c r="F98" s="40"/>
      <c r="G98" s="40"/>
      <c r="H98" s="40"/>
      <c r="I98" s="40"/>
      <c r="J98" s="40"/>
      <c r="K98" s="40"/>
      <c r="L98" s="40"/>
    </row>
    <row r="99" spans="2:12" ht="18" customHeight="1" x14ac:dyDescent="0.25">
      <c r="B99" s="35"/>
      <c r="C99" s="36"/>
      <c r="D99" s="36"/>
      <c r="E99" s="37"/>
      <c r="F99" s="37"/>
      <c r="G99" s="37"/>
      <c r="H99" s="37"/>
      <c r="I99" s="7"/>
      <c r="J99" s="7"/>
      <c r="K99" s="7"/>
    </row>
    <row r="100" spans="2:12" ht="18" customHeight="1" x14ac:dyDescent="0.25">
      <c r="B100" s="35"/>
      <c r="C100" s="36"/>
      <c r="D100" s="36"/>
      <c r="E100" s="37"/>
      <c r="F100" s="37"/>
      <c r="G100" s="37"/>
      <c r="H100" s="37"/>
      <c r="I100" s="7"/>
      <c r="J100" s="7"/>
      <c r="K100" s="7"/>
    </row>
    <row r="101" spans="2:12" ht="18" customHeight="1" x14ac:dyDescent="0.25">
      <c r="B101" s="35"/>
      <c r="C101" s="36"/>
      <c r="D101" s="36"/>
      <c r="E101" s="37"/>
      <c r="F101" s="37"/>
      <c r="G101" s="37"/>
      <c r="H101" s="37"/>
      <c r="I101" s="7"/>
      <c r="J101" s="7"/>
      <c r="K101" s="7"/>
    </row>
    <row r="102" spans="2:12" ht="18" customHeight="1" x14ac:dyDescent="0.25">
      <c r="B102" s="6"/>
      <c r="C102" s="6"/>
      <c r="D102" s="6"/>
      <c r="E102" s="7"/>
      <c r="F102" s="7"/>
      <c r="G102" s="7"/>
      <c r="H102" s="7"/>
      <c r="I102" s="7"/>
      <c r="J102" s="7"/>
      <c r="K102" s="7"/>
    </row>
    <row r="103" spans="2:12" ht="18" customHeight="1" x14ac:dyDescent="0.25">
      <c r="B103" s="6"/>
      <c r="C103" s="6"/>
      <c r="D103" s="6"/>
      <c r="E103" s="7"/>
      <c r="F103" s="7"/>
      <c r="G103" s="7"/>
      <c r="H103" s="7"/>
      <c r="I103" s="7"/>
      <c r="J103" s="7"/>
      <c r="K103" s="7"/>
    </row>
    <row r="104" spans="2:12" ht="18" customHeight="1" x14ac:dyDescent="0.25">
      <c r="B104" s="6"/>
      <c r="C104" s="6"/>
      <c r="D104" s="6"/>
      <c r="E104" s="7"/>
      <c r="F104" s="7"/>
      <c r="G104" s="7"/>
      <c r="H104" s="7"/>
      <c r="I104" s="7"/>
      <c r="J104" s="7"/>
      <c r="K104" s="7"/>
    </row>
    <row r="109" spans="2:12" ht="12.75" customHeight="1" x14ac:dyDescent="0.25"/>
    <row r="111" spans="2:12" ht="12.75" customHeight="1" x14ac:dyDescent="0.25"/>
    <row r="117" ht="12.75" customHeight="1" x14ac:dyDescent="0.25"/>
    <row r="120" ht="12.75" customHeight="1" x14ac:dyDescent="0.25"/>
    <row r="125" ht="12.75" customHeight="1" x14ac:dyDescent="0.25"/>
    <row r="128" ht="12.75" customHeight="1" x14ac:dyDescent="0.25"/>
    <row r="134" ht="12.75" customHeight="1" x14ac:dyDescent="0.25"/>
  </sheetData>
  <mergeCells count="53">
    <mergeCell ref="B41:B42"/>
    <mergeCell ref="I51:I52"/>
    <mergeCell ref="D31:D32"/>
    <mergeCell ref="B9:K9"/>
    <mergeCell ref="B20:K20"/>
    <mergeCell ref="B30:K30"/>
    <mergeCell ref="B40:K40"/>
    <mergeCell ref="B50:K50"/>
    <mergeCell ref="B51:B52"/>
    <mergeCell ref="G51:G52"/>
    <mergeCell ref="H51:H52"/>
    <mergeCell ref="C51:C52"/>
    <mergeCell ref="E51:E52"/>
    <mergeCell ref="D51:D52"/>
    <mergeCell ref="F51:F52"/>
    <mergeCell ref="I31:I32"/>
    <mergeCell ref="H41:H42"/>
    <mergeCell ref="F21:F22"/>
    <mergeCell ref="H21:H22"/>
    <mergeCell ref="C41:C42"/>
    <mergeCell ref="E31:E32"/>
    <mergeCell ref="D41:D42"/>
    <mergeCell ref="J41:J42"/>
    <mergeCell ref="B21:B22"/>
    <mergeCell ref="E21:E22"/>
    <mergeCell ref="G41:G42"/>
    <mergeCell ref="H31:H32"/>
    <mergeCell ref="I41:I42"/>
    <mergeCell ref="C31:C32"/>
    <mergeCell ref="B31:B32"/>
    <mergeCell ref="J31:J32"/>
    <mergeCell ref="I21:I22"/>
    <mergeCell ref="E41:E42"/>
    <mergeCell ref="C21:C22"/>
    <mergeCell ref="F31:F32"/>
    <mergeCell ref="G31:G32"/>
    <mergeCell ref="G21:G22"/>
    <mergeCell ref="F41:F42"/>
    <mergeCell ref="G10:G11"/>
    <mergeCell ref="I10:I11"/>
    <mergeCell ref="D21:D22"/>
    <mergeCell ref="A6:L6"/>
    <mergeCell ref="K10:K11"/>
    <mergeCell ref="F10:F11"/>
    <mergeCell ref="L10:L11"/>
    <mergeCell ref="C10:C11"/>
    <mergeCell ref="E10:E11"/>
    <mergeCell ref="A7:J7"/>
    <mergeCell ref="J10:J11"/>
    <mergeCell ref="B8:H8"/>
    <mergeCell ref="B10:B11"/>
    <mergeCell ref="D10:D11"/>
    <mergeCell ref="H10:H11"/>
  </mergeCells>
  <printOptions horizontalCentered="1"/>
  <pageMargins left="0.25" right="0.25" top="0.45" bottom="0.45" header="0.2" footer="0.2"/>
  <pageSetup paperSize="9" scale="83" fitToHeight="0" orientation="landscape" r:id="rId1"/>
  <headerFooter>
    <oddFooter>&amp;C&amp;8 &amp;K667784Asea360 Consolidation | Export Sailing Schedule | 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881C4"/>
    <pageSetUpPr fitToPage="1"/>
  </sheetPr>
  <dimension ref="A1:Z192"/>
  <sheetViews>
    <sheetView showGridLines="0" zoomScale="70" zoomScaleNormal="70" zoomScaleSheetLayoutView="85" zoomScalePageLayoutView="110" workbookViewId="0">
      <pane ySplit="7" topLeftCell="A8" activePane="bottomLeft" state="frozen"/>
      <selection pane="bottomLeft" activeCell="F17" sqref="F17"/>
    </sheetView>
  </sheetViews>
  <sheetFormatPr defaultColWidth="14" defaultRowHeight="18" x14ac:dyDescent="0.25"/>
  <cols>
    <col min="1" max="1" width="2.42578125" style="12" customWidth="1"/>
    <col min="2" max="2" width="34.7109375" style="1" customWidth="1"/>
    <col min="3" max="3" width="14.7109375" style="1" customWidth="1"/>
    <col min="4" max="4" width="22.7109375" style="1" customWidth="1"/>
    <col min="5" max="10" width="22.7109375" style="2" customWidth="1"/>
    <col min="11" max="11" width="16.5703125" style="7" hidden="1" customWidth="1"/>
    <col min="12" max="12" width="15.7109375" style="3" customWidth="1"/>
    <col min="13" max="13" width="14" style="3" customWidth="1"/>
    <col min="14" max="26" width="13" customWidth="1"/>
    <col min="27" max="16384" width="14" style="3"/>
  </cols>
  <sheetData>
    <row r="1" spans="1:11" x14ac:dyDescent="0.25">
      <c r="B1" s="6"/>
      <c r="C1" s="6"/>
      <c r="D1" s="6"/>
      <c r="E1" s="7"/>
      <c r="F1" s="7"/>
      <c r="G1" s="7"/>
      <c r="H1" s="7"/>
      <c r="I1" s="7"/>
      <c r="J1" s="7"/>
    </row>
    <row r="2" spans="1:11" x14ac:dyDescent="0.25">
      <c r="B2" s="6"/>
      <c r="C2" s="6"/>
      <c r="D2" s="6"/>
      <c r="E2" s="7"/>
      <c r="F2" s="7"/>
      <c r="G2" s="7"/>
      <c r="H2" s="7"/>
      <c r="I2" s="7"/>
      <c r="J2" s="7"/>
    </row>
    <row r="3" spans="1:11" x14ac:dyDescent="0.25">
      <c r="B3" s="6"/>
      <c r="C3" s="6"/>
      <c r="D3" s="6"/>
      <c r="E3" s="7"/>
      <c r="F3" s="7"/>
      <c r="G3" s="7"/>
      <c r="H3" s="7"/>
      <c r="I3" s="7"/>
      <c r="J3" s="7"/>
    </row>
    <row r="4" spans="1:11" ht="29.25" customHeight="1" x14ac:dyDescent="0.25">
      <c r="B4" s="6"/>
      <c r="C4" s="6"/>
      <c r="D4" s="6"/>
      <c r="E4" s="7"/>
      <c r="F4" s="7"/>
      <c r="G4" s="7"/>
      <c r="H4" s="7"/>
      <c r="I4" s="7"/>
      <c r="J4" s="7"/>
    </row>
    <row r="5" spans="1:11" ht="29.25" customHeight="1" x14ac:dyDescent="0.25">
      <c r="B5" s="6"/>
      <c r="C5" s="6"/>
      <c r="D5" s="6"/>
      <c r="E5" s="7"/>
      <c r="F5" s="7"/>
      <c r="G5" s="7"/>
      <c r="H5" s="7"/>
      <c r="I5" s="7"/>
      <c r="J5" s="7"/>
    </row>
    <row r="6" spans="1:11" s="16" customFormat="1" ht="54" customHeight="1" x14ac:dyDescent="0.25">
      <c r="A6" s="201" t="s">
        <v>141</v>
      </c>
      <c r="B6" s="202"/>
      <c r="C6" s="202"/>
      <c r="D6" s="202"/>
      <c r="E6" s="202"/>
      <c r="F6" s="202"/>
      <c r="G6" s="202"/>
      <c r="H6" s="202"/>
      <c r="I6" s="202"/>
      <c r="J6" s="202"/>
      <c r="K6" s="96"/>
    </row>
    <row r="7" spans="1:11" s="4" customFormat="1" ht="53.25" customHeight="1" x14ac:dyDescent="0.25">
      <c r="A7" s="196" t="str">
        <f>MELBOURNE!A7</f>
        <v>12th October 2026</v>
      </c>
      <c r="B7" s="208"/>
      <c r="C7" s="208"/>
      <c r="D7" s="208"/>
      <c r="E7" s="208"/>
      <c r="F7" s="208"/>
      <c r="G7" s="208"/>
      <c r="H7" s="208"/>
      <c r="I7" s="208"/>
      <c r="J7" s="208"/>
      <c r="K7" s="97"/>
    </row>
    <row r="8" spans="1:11" s="4" customFormat="1" ht="21" customHeight="1" x14ac:dyDescent="0.25">
      <c r="A8" s="55"/>
      <c r="B8" s="55"/>
      <c r="C8" s="55"/>
      <c r="D8" s="55"/>
      <c r="E8" s="55"/>
      <c r="F8" s="55"/>
      <c r="G8" s="55"/>
      <c r="H8" s="55"/>
      <c r="I8" s="55"/>
      <c r="J8" s="55"/>
      <c r="K8" s="16"/>
    </row>
    <row r="9" spans="1:11" ht="43.5" customHeight="1" thickBot="1" x14ac:dyDescent="0.3">
      <c r="B9" s="188" t="s">
        <v>0</v>
      </c>
      <c r="C9" s="188"/>
      <c r="D9" s="188"/>
      <c r="E9" s="188"/>
      <c r="F9" s="188"/>
      <c r="G9" s="188"/>
      <c r="H9" s="189"/>
      <c r="I9" s="189"/>
      <c r="J9" s="189"/>
      <c r="K9" s="100"/>
    </row>
    <row r="10" spans="1:11" ht="30" customHeight="1" x14ac:dyDescent="0.25">
      <c r="B10" s="182" t="s">
        <v>1</v>
      </c>
      <c r="C10" s="184" t="s">
        <v>2</v>
      </c>
      <c r="D10" s="184" t="s">
        <v>3</v>
      </c>
      <c r="E10" s="186" t="s">
        <v>4</v>
      </c>
      <c r="F10" s="186" t="s">
        <v>5</v>
      </c>
      <c r="G10" s="186" t="s">
        <v>6</v>
      </c>
      <c r="H10" s="197"/>
      <c r="I10" s="197"/>
      <c r="J10" s="197"/>
      <c r="K10" s="199"/>
    </row>
    <row r="11" spans="1:11" ht="18" customHeight="1" x14ac:dyDescent="0.25">
      <c r="B11" s="182"/>
      <c r="C11" s="184"/>
      <c r="D11" s="184"/>
      <c r="E11" s="184"/>
      <c r="F11" s="185"/>
      <c r="G11" s="185"/>
      <c r="H11" s="198"/>
      <c r="I11" s="198"/>
      <c r="J11" s="198"/>
      <c r="K11" s="200"/>
    </row>
    <row r="12" spans="1:11" ht="21" customHeight="1" x14ac:dyDescent="0.25">
      <c r="B12" s="154" t="s">
        <v>8</v>
      </c>
      <c r="C12" s="151" t="s">
        <v>9</v>
      </c>
      <c r="D12" s="130">
        <f>E12</f>
        <v>46315</v>
      </c>
      <c r="E12" s="130">
        <v>46315</v>
      </c>
      <c r="F12" s="130">
        <v>46319</v>
      </c>
      <c r="G12" s="130">
        <v>46325</v>
      </c>
      <c r="H12" s="174"/>
      <c r="I12" s="174"/>
      <c r="J12" s="174"/>
      <c r="K12" s="113"/>
    </row>
    <row r="13" spans="1:11" ht="21" customHeight="1" x14ac:dyDescent="0.25">
      <c r="B13" s="154" t="s">
        <v>10</v>
      </c>
      <c r="C13" s="151" t="s">
        <v>11</v>
      </c>
      <c r="D13" s="130">
        <f t="shared" ref="D13:D16" si="0">E13</f>
        <v>46322</v>
      </c>
      <c r="E13" s="130">
        <v>46322</v>
      </c>
      <c r="F13" s="130">
        <v>46327</v>
      </c>
      <c r="G13" s="130">
        <v>46332</v>
      </c>
      <c r="H13" s="174"/>
      <c r="I13" s="174"/>
      <c r="J13" s="174"/>
      <c r="K13" s="115"/>
    </row>
    <row r="14" spans="1:11" ht="21" customHeight="1" x14ac:dyDescent="0.25">
      <c r="B14" s="154" t="s">
        <v>7</v>
      </c>
      <c r="C14" s="151" t="s">
        <v>14</v>
      </c>
      <c r="D14" s="130">
        <f t="shared" ref="D14:D16" si="1">E14</f>
        <v>46332</v>
      </c>
      <c r="E14" s="130">
        <v>46332</v>
      </c>
      <c r="F14" s="130">
        <v>46338</v>
      </c>
      <c r="G14" s="130">
        <v>46341</v>
      </c>
      <c r="H14" s="174"/>
      <c r="I14" s="174"/>
      <c r="J14" s="174"/>
      <c r="K14" s="113"/>
    </row>
    <row r="15" spans="1:11" ht="21" customHeight="1" x14ac:dyDescent="0.25">
      <c r="B15" s="154" t="s">
        <v>15</v>
      </c>
      <c r="C15" s="151" t="s">
        <v>16</v>
      </c>
      <c r="D15" s="130">
        <f t="shared" si="1"/>
        <v>46337</v>
      </c>
      <c r="E15" s="130">
        <v>46337</v>
      </c>
      <c r="F15" s="130">
        <v>46342</v>
      </c>
      <c r="G15" s="130">
        <v>46351</v>
      </c>
      <c r="H15" s="174"/>
      <c r="I15" s="174"/>
      <c r="J15" s="174"/>
      <c r="K15" s="115"/>
    </row>
    <row r="16" spans="1:11" ht="21" customHeight="1" x14ac:dyDescent="0.25">
      <c r="B16" s="154" t="s">
        <v>8</v>
      </c>
      <c r="C16" s="151" t="s">
        <v>137</v>
      </c>
      <c r="D16" s="130">
        <f>E16</f>
        <v>46344</v>
      </c>
      <c r="E16" s="130">
        <v>46344</v>
      </c>
      <c r="F16" s="130">
        <v>46351</v>
      </c>
      <c r="G16" s="130">
        <v>46355</v>
      </c>
      <c r="H16" s="174"/>
      <c r="I16" s="174"/>
      <c r="J16" s="174"/>
      <c r="K16" s="113"/>
    </row>
    <row r="17" spans="2:11" ht="21" customHeight="1" x14ac:dyDescent="0.25">
      <c r="B17" s="154" t="s">
        <v>12</v>
      </c>
      <c r="C17" s="151" t="s">
        <v>152</v>
      </c>
      <c r="D17" s="130">
        <f>E17</f>
        <v>46358</v>
      </c>
      <c r="E17" s="130">
        <v>46358</v>
      </c>
      <c r="F17" s="130">
        <v>46363</v>
      </c>
      <c r="G17" s="130">
        <v>46369</v>
      </c>
      <c r="H17" s="174"/>
      <c r="I17" s="174"/>
      <c r="J17" s="174"/>
      <c r="K17" s="115"/>
    </row>
    <row r="18" spans="2:11" ht="18" customHeight="1" x14ac:dyDescent="0.3">
      <c r="B18" s="84"/>
      <c r="C18" s="48"/>
      <c r="D18" s="29"/>
      <c r="E18" s="29"/>
      <c r="F18" s="29"/>
      <c r="G18" s="29"/>
      <c r="H18" s="29"/>
      <c r="I18" s="29"/>
      <c r="J18" s="29"/>
      <c r="K18" s="29"/>
    </row>
    <row r="19" spans="2:11" ht="43.5" customHeight="1" thickBot="1" x14ac:dyDescent="0.3">
      <c r="B19" s="188" t="s">
        <v>17</v>
      </c>
      <c r="C19" s="188"/>
      <c r="D19" s="188"/>
      <c r="E19" s="188"/>
      <c r="F19" s="188"/>
      <c r="G19" s="188"/>
      <c r="H19" s="188"/>
      <c r="I19" s="189"/>
      <c r="J19" s="189"/>
      <c r="K19" s="100"/>
    </row>
    <row r="20" spans="2:11" ht="39.75" customHeight="1" x14ac:dyDescent="0.25">
      <c r="B20" s="135" t="s">
        <v>1</v>
      </c>
      <c r="C20" s="136" t="s">
        <v>2</v>
      </c>
      <c r="D20" s="136" t="s">
        <v>3</v>
      </c>
      <c r="E20" s="137" t="s">
        <v>4</v>
      </c>
      <c r="F20" s="137" t="s">
        <v>5</v>
      </c>
      <c r="G20" s="137" t="s">
        <v>6</v>
      </c>
      <c r="H20" s="137" t="s">
        <v>18</v>
      </c>
      <c r="I20" s="101"/>
      <c r="J20" s="101"/>
      <c r="K20" s="101"/>
    </row>
    <row r="21" spans="2:11" ht="21" customHeight="1" x14ac:dyDescent="0.25">
      <c r="B21" s="154" t="str">
        <f t="shared" ref="B21:G25" si="2">B12</f>
        <v>KOTA LAWA</v>
      </c>
      <c r="C21" s="129" t="str">
        <f t="shared" si="2"/>
        <v>111N</v>
      </c>
      <c r="D21" s="130">
        <f t="shared" si="2"/>
        <v>46315</v>
      </c>
      <c r="E21" s="130">
        <f t="shared" si="2"/>
        <v>46315</v>
      </c>
      <c r="F21" s="130">
        <f t="shared" si="2"/>
        <v>46319</v>
      </c>
      <c r="G21" s="130">
        <f t="shared" si="2"/>
        <v>46325</v>
      </c>
      <c r="H21" s="130">
        <f>G21+17</f>
        <v>46342</v>
      </c>
      <c r="I21" s="174"/>
      <c r="J21" s="174"/>
      <c r="K21" s="114"/>
    </row>
    <row r="22" spans="2:11" ht="21" customHeight="1" x14ac:dyDescent="0.25">
      <c r="B22" s="154" t="str">
        <f t="shared" si="2"/>
        <v>OOCL CHICAGO</v>
      </c>
      <c r="C22" s="129" t="str">
        <f t="shared" si="2"/>
        <v>123N</v>
      </c>
      <c r="D22" s="130">
        <f t="shared" si="2"/>
        <v>46322</v>
      </c>
      <c r="E22" s="130">
        <f t="shared" si="2"/>
        <v>46322</v>
      </c>
      <c r="F22" s="130">
        <f t="shared" si="2"/>
        <v>46327</v>
      </c>
      <c r="G22" s="130">
        <f t="shared" si="2"/>
        <v>46332</v>
      </c>
      <c r="H22" s="130">
        <f>G22+17</f>
        <v>46349</v>
      </c>
      <c r="I22" s="174"/>
      <c r="J22" s="174"/>
      <c r="K22" s="108"/>
    </row>
    <row r="23" spans="2:11" ht="21" customHeight="1" x14ac:dyDescent="0.25">
      <c r="B23" s="154" t="str">
        <f t="shared" si="2"/>
        <v>COSCO GENOA</v>
      </c>
      <c r="C23" s="129" t="str">
        <f t="shared" si="2"/>
        <v>105N</v>
      </c>
      <c r="D23" s="130">
        <f t="shared" si="2"/>
        <v>46332</v>
      </c>
      <c r="E23" s="130">
        <f t="shared" si="2"/>
        <v>46332</v>
      </c>
      <c r="F23" s="130">
        <f t="shared" si="2"/>
        <v>46338</v>
      </c>
      <c r="G23" s="130">
        <f t="shared" si="2"/>
        <v>46341</v>
      </c>
      <c r="H23" s="130">
        <f>G23+17</f>
        <v>46358</v>
      </c>
      <c r="I23" s="174"/>
      <c r="J23" s="174"/>
      <c r="K23" s="114"/>
    </row>
    <row r="24" spans="2:11" ht="21" customHeight="1" x14ac:dyDescent="0.25">
      <c r="B24" s="154" t="str">
        <f t="shared" si="2"/>
        <v>OOCL PANAMA</v>
      </c>
      <c r="C24" s="129" t="str">
        <f t="shared" si="2"/>
        <v>337N</v>
      </c>
      <c r="D24" s="130">
        <f t="shared" si="2"/>
        <v>46337</v>
      </c>
      <c r="E24" s="130">
        <f t="shared" si="2"/>
        <v>46337</v>
      </c>
      <c r="F24" s="130">
        <f t="shared" si="2"/>
        <v>46342</v>
      </c>
      <c r="G24" s="130">
        <f t="shared" si="2"/>
        <v>46351</v>
      </c>
      <c r="H24" s="130">
        <f>G24+17</f>
        <v>46368</v>
      </c>
      <c r="I24" s="174"/>
      <c r="J24" s="174"/>
      <c r="K24" s="108"/>
    </row>
    <row r="25" spans="2:11" ht="21" customHeight="1" x14ac:dyDescent="0.25">
      <c r="B25" s="154" t="str">
        <f t="shared" si="2"/>
        <v>KOTA LAWA</v>
      </c>
      <c r="C25" s="129" t="str">
        <f t="shared" si="2"/>
        <v>112N</v>
      </c>
      <c r="D25" s="130">
        <f t="shared" si="2"/>
        <v>46344</v>
      </c>
      <c r="E25" s="130">
        <f t="shared" si="2"/>
        <v>46344</v>
      </c>
      <c r="F25" s="130">
        <f t="shared" si="2"/>
        <v>46351</v>
      </c>
      <c r="G25" s="130">
        <f t="shared" si="2"/>
        <v>46355</v>
      </c>
      <c r="H25" s="130">
        <f>G25+17</f>
        <v>46372</v>
      </c>
      <c r="I25" s="174"/>
      <c r="J25" s="174"/>
      <c r="K25" s="114"/>
    </row>
    <row r="26" spans="2:11" ht="18" customHeight="1" x14ac:dyDescent="0.3">
      <c r="B26" s="84"/>
      <c r="C26" s="48"/>
      <c r="D26" s="29"/>
      <c r="E26" s="29"/>
      <c r="F26" s="29"/>
      <c r="G26" s="29"/>
      <c r="H26" s="29"/>
      <c r="I26" s="9"/>
      <c r="J26" s="9"/>
      <c r="K26" s="9"/>
    </row>
    <row r="27" spans="2:11" ht="43.5" customHeight="1" thickBot="1" x14ac:dyDescent="0.3">
      <c r="B27" s="188" t="s">
        <v>19</v>
      </c>
      <c r="C27" s="188"/>
      <c r="D27" s="188"/>
      <c r="E27" s="188"/>
      <c r="F27" s="188"/>
      <c r="G27" s="188"/>
      <c r="H27" s="188"/>
      <c r="I27" s="188"/>
      <c r="J27" s="188"/>
      <c r="K27" s="99"/>
    </row>
    <row r="28" spans="2:11" ht="39.75" customHeight="1" x14ac:dyDescent="0.25">
      <c r="B28" s="135" t="s">
        <v>1</v>
      </c>
      <c r="C28" s="136" t="s">
        <v>2</v>
      </c>
      <c r="D28" s="136" t="s">
        <v>3</v>
      </c>
      <c r="E28" s="137" t="s">
        <v>4</v>
      </c>
      <c r="F28" s="137" t="s">
        <v>5</v>
      </c>
      <c r="G28" s="137" t="s">
        <v>6</v>
      </c>
      <c r="H28" s="137" t="s">
        <v>20</v>
      </c>
      <c r="I28" s="137" t="s">
        <v>21</v>
      </c>
      <c r="J28" s="149"/>
      <c r="K28" s="101"/>
    </row>
    <row r="29" spans="2:11" ht="21" customHeight="1" x14ac:dyDescent="0.25">
      <c r="B29" s="154" t="str">
        <f t="shared" ref="B29:G33" si="3">B12</f>
        <v>KOTA LAWA</v>
      </c>
      <c r="C29" s="129" t="str">
        <f t="shared" si="3"/>
        <v>111N</v>
      </c>
      <c r="D29" s="130">
        <f t="shared" si="3"/>
        <v>46315</v>
      </c>
      <c r="E29" s="130">
        <f t="shared" si="3"/>
        <v>46315</v>
      </c>
      <c r="F29" s="130">
        <f t="shared" si="3"/>
        <v>46319</v>
      </c>
      <c r="G29" s="130">
        <f t="shared" si="3"/>
        <v>46325</v>
      </c>
      <c r="H29" s="130">
        <f>G29+20</f>
        <v>46345</v>
      </c>
      <c r="I29" s="130">
        <f>F29+26</f>
        <v>46345</v>
      </c>
      <c r="J29" s="171"/>
      <c r="K29" s="108"/>
    </row>
    <row r="30" spans="2:11" ht="21" customHeight="1" x14ac:dyDescent="0.25">
      <c r="B30" s="154" t="str">
        <f t="shared" si="3"/>
        <v>OOCL CHICAGO</v>
      </c>
      <c r="C30" s="129" t="str">
        <f t="shared" si="3"/>
        <v>123N</v>
      </c>
      <c r="D30" s="130">
        <f t="shared" si="3"/>
        <v>46322</v>
      </c>
      <c r="E30" s="130">
        <f t="shared" si="3"/>
        <v>46322</v>
      </c>
      <c r="F30" s="130">
        <f t="shared" si="3"/>
        <v>46327</v>
      </c>
      <c r="G30" s="130">
        <f t="shared" si="3"/>
        <v>46332</v>
      </c>
      <c r="H30" s="130">
        <f>G30+20</f>
        <v>46352</v>
      </c>
      <c r="I30" s="130">
        <f>F30+26</f>
        <v>46353</v>
      </c>
      <c r="J30" s="171"/>
      <c r="K30" s="114"/>
    </row>
    <row r="31" spans="2:11" ht="21" customHeight="1" x14ac:dyDescent="0.25">
      <c r="B31" s="154" t="str">
        <f t="shared" si="3"/>
        <v>COSCO GENOA</v>
      </c>
      <c r="C31" s="129" t="str">
        <f t="shared" si="3"/>
        <v>105N</v>
      </c>
      <c r="D31" s="130">
        <f t="shared" si="3"/>
        <v>46332</v>
      </c>
      <c r="E31" s="130">
        <f t="shared" si="3"/>
        <v>46332</v>
      </c>
      <c r="F31" s="130">
        <f t="shared" si="3"/>
        <v>46338</v>
      </c>
      <c r="G31" s="130">
        <f t="shared" si="3"/>
        <v>46341</v>
      </c>
      <c r="H31" s="130">
        <f>G31+20</f>
        <v>46361</v>
      </c>
      <c r="I31" s="130">
        <f>F31+26</f>
        <v>46364</v>
      </c>
      <c r="J31" s="171"/>
      <c r="K31" s="108"/>
    </row>
    <row r="32" spans="2:11" ht="21" customHeight="1" x14ac:dyDescent="0.25">
      <c r="B32" s="154" t="str">
        <f t="shared" si="3"/>
        <v>OOCL PANAMA</v>
      </c>
      <c r="C32" s="129" t="str">
        <f t="shared" si="3"/>
        <v>337N</v>
      </c>
      <c r="D32" s="130">
        <f t="shared" si="3"/>
        <v>46337</v>
      </c>
      <c r="E32" s="130">
        <f t="shared" si="3"/>
        <v>46337</v>
      </c>
      <c r="F32" s="130">
        <f t="shared" si="3"/>
        <v>46342</v>
      </c>
      <c r="G32" s="130">
        <f t="shared" si="3"/>
        <v>46351</v>
      </c>
      <c r="H32" s="130">
        <f>G32+20</f>
        <v>46371</v>
      </c>
      <c r="I32" s="130">
        <f>F32+26</f>
        <v>46368</v>
      </c>
      <c r="J32" s="171"/>
      <c r="K32" s="114"/>
    </row>
    <row r="33" spans="2:11" ht="21" customHeight="1" x14ac:dyDescent="0.25">
      <c r="B33" s="154" t="str">
        <f t="shared" si="3"/>
        <v>KOTA LAWA</v>
      </c>
      <c r="C33" s="129" t="str">
        <f t="shared" si="3"/>
        <v>112N</v>
      </c>
      <c r="D33" s="130">
        <f t="shared" si="3"/>
        <v>46344</v>
      </c>
      <c r="E33" s="130">
        <f t="shared" si="3"/>
        <v>46344</v>
      </c>
      <c r="F33" s="130">
        <f t="shared" si="3"/>
        <v>46351</v>
      </c>
      <c r="G33" s="130">
        <f t="shared" si="3"/>
        <v>46355</v>
      </c>
      <c r="H33" s="130">
        <f>G33+20</f>
        <v>46375</v>
      </c>
      <c r="I33" s="130">
        <f>F33+26</f>
        <v>46377</v>
      </c>
      <c r="J33" s="171"/>
      <c r="K33" s="108"/>
    </row>
    <row r="34" spans="2:11" ht="18" customHeight="1" x14ac:dyDescent="0.3">
      <c r="B34" s="84"/>
      <c r="C34" s="48"/>
      <c r="D34" s="29"/>
      <c r="E34" s="29"/>
      <c r="F34" s="29"/>
      <c r="G34" s="29"/>
      <c r="H34" s="29"/>
      <c r="I34" s="9"/>
      <c r="J34" s="9"/>
      <c r="K34" s="9"/>
    </row>
    <row r="35" spans="2:11" ht="43.5" customHeight="1" thickBot="1" x14ac:dyDescent="0.3">
      <c r="B35" s="188" t="s">
        <v>22</v>
      </c>
      <c r="C35" s="188"/>
      <c r="D35" s="188"/>
      <c r="E35" s="188"/>
      <c r="F35" s="188"/>
      <c r="G35" s="188"/>
      <c r="H35" s="188"/>
      <c r="I35" s="188"/>
      <c r="J35" s="188"/>
      <c r="K35" s="99"/>
    </row>
    <row r="36" spans="2:11" ht="30" customHeight="1" x14ac:dyDescent="0.25">
      <c r="B36" s="182" t="s">
        <v>1</v>
      </c>
      <c r="C36" s="184" t="s">
        <v>2</v>
      </c>
      <c r="D36" s="184" t="s">
        <v>3</v>
      </c>
      <c r="E36" s="186" t="s">
        <v>4</v>
      </c>
      <c r="F36" s="186" t="s">
        <v>5</v>
      </c>
      <c r="G36" s="186" t="s">
        <v>6</v>
      </c>
      <c r="H36" s="186" t="s">
        <v>23</v>
      </c>
      <c r="I36" s="186" t="s">
        <v>24</v>
      </c>
      <c r="J36" s="149"/>
      <c r="K36" s="101"/>
    </row>
    <row r="37" spans="2:11" ht="18" customHeight="1" x14ac:dyDescent="0.25">
      <c r="B37" s="182"/>
      <c r="C37" s="184"/>
      <c r="D37" s="184"/>
      <c r="E37" s="184"/>
      <c r="F37" s="184"/>
      <c r="G37" s="184"/>
      <c r="H37" s="184"/>
      <c r="I37" s="184"/>
      <c r="J37" s="149"/>
      <c r="K37" s="101"/>
    </row>
    <row r="38" spans="2:11" ht="21" customHeight="1" x14ac:dyDescent="0.25">
      <c r="B38" s="154" t="str">
        <f t="shared" ref="B38:G42" si="4">B12</f>
        <v>KOTA LAWA</v>
      </c>
      <c r="C38" s="129" t="str">
        <f t="shared" si="4"/>
        <v>111N</v>
      </c>
      <c r="D38" s="130">
        <f t="shared" si="4"/>
        <v>46315</v>
      </c>
      <c r="E38" s="130">
        <f t="shared" si="4"/>
        <v>46315</v>
      </c>
      <c r="F38" s="130">
        <f t="shared" si="4"/>
        <v>46319</v>
      </c>
      <c r="G38" s="130">
        <f t="shared" si="4"/>
        <v>46325</v>
      </c>
      <c r="H38" s="130">
        <f>F38+18</f>
        <v>46337</v>
      </c>
      <c r="I38" s="130">
        <f>F38+20</f>
        <v>46339</v>
      </c>
      <c r="J38" s="172"/>
      <c r="K38" s="114"/>
    </row>
    <row r="39" spans="2:11" ht="21" customHeight="1" x14ac:dyDescent="0.25">
      <c r="B39" s="154" t="str">
        <f t="shared" si="4"/>
        <v>OOCL CHICAGO</v>
      </c>
      <c r="C39" s="129" t="str">
        <f t="shared" si="4"/>
        <v>123N</v>
      </c>
      <c r="D39" s="130">
        <f t="shared" si="4"/>
        <v>46322</v>
      </c>
      <c r="E39" s="130">
        <f t="shared" si="4"/>
        <v>46322</v>
      </c>
      <c r="F39" s="130">
        <f t="shared" si="4"/>
        <v>46327</v>
      </c>
      <c r="G39" s="130">
        <f t="shared" si="4"/>
        <v>46332</v>
      </c>
      <c r="H39" s="130">
        <f>F39+18</f>
        <v>46345</v>
      </c>
      <c r="I39" s="130">
        <f>F39+20</f>
        <v>46347</v>
      </c>
      <c r="J39" s="172"/>
      <c r="K39" s="108"/>
    </row>
    <row r="40" spans="2:11" ht="21" customHeight="1" x14ac:dyDescent="0.25">
      <c r="B40" s="154" t="str">
        <f t="shared" si="4"/>
        <v>COSCO GENOA</v>
      </c>
      <c r="C40" s="129" t="str">
        <f t="shared" si="4"/>
        <v>105N</v>
      </c>
      <c r="D40" s="130">
        <f t="shared" si="4"/>
        <v>46332</v>
      </c>
      <c r="E40" s="130">
        <f t="shared" si="4"/>
        <v>46332</v>
      </c>
      <c r="F40" s="130">
        <f t="shared" si="4"/>
        <v>46338</v>
      </c>
      <c r="G40" s="130">
        <f t="shared" si="4"/>
        <v>46341</v>
      </c>
      <c r="H40" s="130">
        <f>F40+18</f>
        <v>46356</v>
      </c>
      <c r="I40" s="130">
        <f>F40+20</f>
        <v>46358</v>
      </c>
      <c r="J40" s="172"/>
      <c r="K40" s="114"/>
    </row>
    <row r="41" spans="2:11" ht="21" customHeight="1" x14ac:dyDescent="0.25">
      <c r="B41" s="154" t="str">
        <f t="shared" si="4"/>
        <v>OOCL PANAMA</v>
      </c>
      <c r="C41" s="129" t="str">
        <f t="shared" si="4"/>
        <v>337N</v>
      </c>
      <c r="D41" s="130">
        <f t="shared" si="4"/>
        <v>46337</v>
      </c>
      <c r="E41" s="130">
        <f t="shared" si="4"/>
        <v>46337</v>
      </c>
      <c r="F41" s="130">
        <f t="shared" si="4"/>
        <v>46342</v>
      </c>
      <c r="G41" s="130">
        <f t="shared" si="4"/>
        <v>46351</v>
      </c>
      <c r="H41" s="130">
        <f>F41+18</f>
        <v>46360</v>
      </c>
      <c r="I41" s="130">
        <f>F41+20</f>
        <v>46362</v>
      </c>
      <c r="J41" s="172"/>
      <c r="K41" s="108"/>
    </row>
    <row r="42" spans="2:11" ht="21" customHeight="1" x14ac:dyDescent="0.25">
      <c r="B42" s="154" t="str">
        <f t="shared" si="4"/>
        <v>KOTA LAWA</v>
      </c>
      <c r="C42" s="129" t="str">
        <f t="shared" si="4"/>
        <v>112N</v>
      </c>
      <c r="D42" s="130">
        <f t="shared" si="4"/>
        <v>46344</v>
      </c>
      <c r="E42" s="130">
        <f t="shared" si="4"/>
        <v>46344</v>
      </c>
      <c r="F42" s="130">
        <f t="shared" si="4"/>
        <v>46351</v>
      </c>
      <c r="G42" s="130">
        <f t="shared" si="4"/>
        <v>46355</v>
      </c>
      <c r="H42" s="130">
        <f>F42+18</f>
        <v>46369</v>
      </c>
      <c r="I42" s="130">
        <f>F42+20</f>
        <v>46371</v>
      </c>
      <c r="J42" s="172"/>
      <c r="K42" s="114"/>
    </row>
    <row r="43" spans="2:11" ht="18" customHeight="1" x14ac:dyDescent="0.3">
      <c r="B43" s="84"/>
      <c r="C43" s="48"/>
      <c r="D43" s="29"/>
      <c r="E43" s="29"/>
      <c r="F43" s="29"/>
      <c r="G43" s="29"/>
      <c r="H43" s="29"/>
      <c r="I43" s="9"/>
      <c r="J43" s="9"/>
      <c r="K43" s="9"/>
    </row>
    <row r="44" spans="2:11" ht="43.5" customHeight="1" thickBot="1" x14ac:dyDescent="0.3">
      <c r="B44" s="188" t="s">
        <v>26</v>
      </c>
      <c r="C44" s="188"/>
      <c r="D44" s="188"/>
      <c r="E44" s="188"/>
      <c r="F44" s="188"/>
      <c r="G44" s="188"/>
      <c r="H44" s="188"/>
      <c r="I44" s="188"/>
      <c r="J44" s="189"/>
      <c r="K44" s="99"/>
    </row>
    <row r="45" spans="2:11" ht="30" customHeight="1" x14ac:dyDescent="0.25">
      <c r="B45" s="182" t="s">
        <v>1</v>
      </c>
      <c r="C45" s="184" t="s">
        <v>2</v>
      </c>
      <c r="D45" s="184" t="s">
        <v>3</v>
      </c>
      <c r="E45" s="186" t="s">
        <v>4</v>
      </c>
      <c r="F45" s="186" t="s">
        <v>5</v>
      </c>
      <c r="G45" s="186" t="s">
        <v>6</v>
      </c>
      <c r="H45" s="186" t="s">
        <v>27</v>
      </c>
      <c r="I45" s="186" t="s">
        <v>28</v>
      </c>
      <c r="J45" s="149"/>
      <c r="K45" s="101"/>
    </row>
    <row r="46" spans="2:11" ht="18" customHeight="1" x14ac:dyDescent="0.25">
      <c r="B46" s="182"/>
      <c r="C46" s="184"/>
      <c r="D46" s="184"/>
      <c r="E46" s="184"/>
      <c r="F46" s="184"/>
      <c r="G46" s="184"/>
      <c r="H46" s="184"/>
      <c r="I46" s="184"/>
      <c r="J46" s="149"/>
      <c r="K46" s="101"/>
    </row>
    <row r="47" spans="2:11" ht="21" customHeight="1" x14ac:dyDescent="0.25">
      <c r="B47" s="154" t="str">
        <f t="shared" ref="B47:G51" si="5">B12</f>
        <v>KOTA LAWA</v>
      </c>
      <c r="C47" s="129" t="str">
        <f t="shared" si="5"/>
        <v>111N</v>
      </c>
      <c r="D47" s="130">
        <f t="shared" si="5"/>
        <v>46315</v>
      </c>
      <c r="E47" s="130">
        <f t="shared" si="5"/>
        <v>46315</v>
      </c>
      <c r="F47" s="130">
        <f t="shared" si="5"/>
        <v>46319</v>
      </c>
      <c r="G47" s="130">
        <f t="shared" si="5"/>
        <v>46325</v>
      </c>
      <c r="H47" s="130">
        <f>F47+18</f>
        <v>46337</v>
      </c>
      <c r="I47" s="130">
        <f>F47+23</f>
        <v>46342</v>
      </c>
      <c r="J47" s="174"/>
      <c r="K47" s="108"/>
    </row>
    <row r="48" spans="2:11" ht="21" customHeight="1" x14ac:dyDescent="0.25">
      <c r="B48" s="154" t="str">
        <f t="shared" si="5"/>
        <v>OOCL CHICAGO</v>
      </c>
      <c r="C48" s="129" t="str">
        <f t="shared" si="5"/>
        <v>123N</v>
      </c>
      <c r="D48" s="130">
        <f t="shared" si="5"/>
        <v>46322</v>
      </c>
      <c r="E48" s="130">
        <f t="shared" si="5"/>
        <v>46322</v>
      </c>
      <c r="F48" s="130">
        <f t="shared" si="5"/>
        <v>46327</v>
      </c>
      <c r="G48" s="130">
        <f t="shared" si="5"/>
        <v>46332</v>
      </c>
      <c r="H48" s="130">
        <f>F48+18</f>
        <v>46345</v>
      </c>
      <c r="I48" s="130">
        <f>F48+23</f>
        <v>46350</v>
      </c>
      <c r="J48" s="174"/>
      <c r="K48" s="114"/>
    </row>
    <row r="49" spans="2:11" ht="21" customHeight="1" x14ac:dyDescent="0.25">
      <c r="B49" s="154" t="str">
        <f t="shared" si="5"/>
        <v>COSCO GENOA</v>
      </c>
      <c r="C49" s="129" t="str">
        <f t="shared" si="5"/>
        <v>105N</v>
      </c>
      <c r="D49" s="130">
        <f t="shared" si="5"/>
        <v>46332</v>
      </c>
      <c r="E49" s="130">
        <f t="shared" si="5"/>
        <v>46332</v>
      </c>
      <c r="F49" s="130">
        <f t="shared" si="5"/>
        <v>46338</v>
      </c>
      <c r="G49" s="130">
        <f t="shared" si="5"/>
        <v>46341</v>
      </c>
      <c r="H49" s="130">
        <f>F49+18</f>
        <v>46356</v>
      </c>
      <c r="I49" s="130">
        <f>F49+23</f>
        <v>46361</v>
      </c>
      <c r="J49" s="174"/>
      <c r="K49" s="108"/>
    </row>
    <row r="50" spans="2:11" ht="21" customHeight="1" x14ac:dyDescent="0.25">
      <c r="B50" s="154" t="str">
        <f t="shared" si="5"/>
        <v>OOCL PANAMA</v>
      </c>
      <c r="C50" s="129" t="str">
        <f t="shared" si="5"/>
        <v>337N</v>
      </c>
      <c r="D50" s="130">
        <f t="shared" si="5"/>
        <v>46337</v>
      </c>
      <c r="E50" s="130">
        <f t="shared" si="5"/>
        <v>46337</v>
      </c>
      <c r="F50" s="130">
        <f t="shared" si="5"/>
        <v>46342</v>
      </c>
      <c r="G50" s="130">
        <f t="shared" si="5"/>
        <v>46351</v>
      </c>
      <c r="H50" s="130">
        <f>F50+18</f>
        <v>46360</v>
      </c>
      <c r="I50" s="130">
        <f>F50+23</f>
        <v>46365</v>
      </c>
      <c r="J50" s="174"/>
      <c r="K50" s="114"/>
    </row>
    <row r="51" spans="2:11" ht="21" customHeight="1" x14ac:dyDescent="0.25">
      <c r="B51" s="154" t="str">
        <f t="shared" si="5"/>
        <v>KOTA LAWA</v>
      </c>
      <c r="C51" s="129" t="str">
        <f t="shared" si="5"/>
        <v>112N</v>
      </c>
      <c r="D51" s="130">
        <f t="shared" si="5"/>
        <v>46344</v>
      </c>
      <c r="E51" s="130">
        <f t="shared" si="5"/>
        <v>46344</v>
      </c>
      <c r="F51" s="130">
        <f t="shared" si="5"/>
        <v>46351</v>
      </c>
      <c r="G51" s="130">
        <f t="shared" si="5"/>
        <v>46355</v>
      </c>
      <c r="H51" s="130">
        <f>F51+18</f>
        <v>46369</v>
      </c>
      <c r="I51" s="130">
        <f>F51+23</f>
        <v>46374</v>
      </c>
      <c r="J51" s="174"/>
      <c r="K51" s="108"/>
    </row>
    <row r="52" spans="2:11" ht="18" customHeight="1" x14ac:dyDescent="0.3">
      <c r="B52" s="84"/>
      <c r="C52" s="48"/>
      <c r="D52" s="29"/>
      <c r="E52" s="29"/>
      <c r="F52" s="29"/>
      <c r="G52" s="29"/>
      <c r="H52" s="29"/>
      <c r="I52" s="9"/>
      <c r="J52" s="9"/>
      <c r="K52" s="9"/>
    </row>
    <row r="53" spans="2:11" ht="43.5" customHeight="1" thickBot="1" x14ac:dyDescent="0.3">
      <c r="B53" s="188" t="s">
        <v>29</v>
      </c>
      <c r="C53" s="188"/>
      <c r="D53" s="188"/>
      <c r="E53" s="188"/>
      <c r="F53" s="188"/>
      <c r="G53" s="188"/>
      <c r="H53" s="188"/>
      <c r="I53" s="188"/>
      <c r="J53" s="189"/>
      <c r="K53" s="99"/>
    </row>
    <row r="54" spans="2:11" ht="30" customHeight="1" x14ac:dyDescent="0.25">
      <c r="B54" s="182" t="s">
        <v>1</v>
      </c>
      <c r="C54" s="184" t="s">
        <v>2</v>
      </c>
      <c r="D54" s="184" t="s">
        <v>3</v>
      </c>
      <c r="E54" s="186" t="s">
        <v>4</v>
      </c>
      <c r="F54" s="186" t="s">
        <v>5</v>
      </c>
      <c r="G54" s="186" t="s">
        <v>6</v>
      </c>
      <c r="H54" s="186" t="s">
        <v>30</v>
      </c>
      <c r="I54" s="186" t="s">
        <v>31</v>
      </c>
      <c r="J54" s="149"/>
      <c r="K54" s="101"/>
    </row>
    <row r="55" spans="2:11" ht="18" customHeight="1" x14ac:dyDescent="0.25">
      <c r="B55" s="182"/>
      <c r="C55" s="184"/>
      <c r="D55" s="184"/>
      <c r="E55" s="184"/>
      <c r="F55" s="184"/>
      <c r="G55" s="184"/>
      <c r="H55" s="184"/>
      <c r="I55" s="184"/>
      <c r="J55" s="149"/>
      <c r="K55" s="101"/>
    </row>
    <row r="56" spans="2:11" ht="21" customHeight="1" x14ac:dyDescent="0.25">
      <c r="B56" s="154" t="str">
        <f t="shared" ref="B56:G60" si="6">B12</f>
        <v>KOTA LAWA</v>
      </c>
      <c r="C56" s="129" t="str">
        <f t="shared" si="6"/>
        <v>111N</v>
      </c>
      <c r="D56" s="130">
        <f t="shared" si="6"/>
        <v>46315</v>
      </c>
      <c r="E56" s="130">
        <f t="shared" si="6"/>
        <v>46315</v>
      </c>
      <c r="F56" s="130">
        <f t="shared" si="6"/>
        <v>46319</v>
      </c>
      <c r="G56" s="130">
        <f t="shared" si="6"/>
        <v>46325</v>
      </c>
      <c r="H56" s="130">
        <f>F56+22</f>
        <v>46341</v>
      </c>
      <c r="I56" s="130">
        <f>F56+23</f>
        <v>46342</v>
      </c>
      <c r="J56" s="174"/>
      <c r="K56" s="108"/>
    </row>
    <row r="57" spans="2:11" ht="21" customHeight="1" x14ac:dyDescent="0.25">
      <c r="B57" s="154" t="str">
        <f t="shared" si="6"/>
        <v>OOCL CHICAGO</v>
      </c>
      <c r="C57" s="129" t="str">
        <f t="shared" si="6"/>
        <v>123N</v>
      </c>
      <c r="D57" s="130">
        <f t="shared" si="6"/>
        <v>46322</v>
      </c>
      <c r="E57" s="130">
        <f t="shared" si="6"/>
        <v>46322</v>
      </c>
      <c r="F57" s="130">
        <f t="shared" si="6"/>
        <v>46327</v>
      </c>
      <c r="G57" s="130">
        <f t="shared" si="6"/>
        <v>46332</v>
      </c>
      <c r="H57" s="130">
        <f>F57+22</f>
        <v>46349</v>
      </c>
      <c r="I57" s="130">
        <f>F57+23</f>
        <v>46350</v>
      </c>
      <c r="J57" s="174"/>
      <c r="K57" s="114"/>
    </row>
    <row r="58" spans="2:11" ht="21" customHeight="1" x14ac:dyDescent="0.25">
      <c r="B58" s="154" t="str">
        <f t="shared" si="6"/>
        <v>COSCO GENOA</v>
      </c>
      <c r="C58" s="129" t="str">
        <f t="shared" si="6"/>
        <v>105N</v>
      </c>
      <c r="D58" s="130">
        <f t="shared" si="6"/>
        <v>46332</v>
      </c>
      <c r="E58" s="130">
        <f t="shared" si="6"/>
        <v>46332</v>
      </c>
      <c r="F58" s="130">
        <f t="shared" si="6"/>
        <v>46338</v>
      </c>
      <c r="G58" s="130">
        <f t="shared" si="6"/>
        <v>46341</v>
      </c>
      <c r="H58" s="130">
        <f>F58+22</f>
        <v>46360</v>
      </c>
      <c r="I58" s="130">
        <f>F58+23</f>
        <v>46361</v>
      </c>
      <c r="J58" s="174"/>
      <c r="K58" s="108"/>
    </row>
    <row r="59" spans="2:11" ht="21" customHeight="1" x14ac:dyDescent="0.25">
      <c r="B59" s="154" t="str">
        <f t="shared" si="6"/>
        <v>OOCL PANAMA</v>
      </c>
      <c r="C59" s="129" t="str">
        <f t="shared" si="6"/>
        <v>337N</v>
      </c>
      <c r="D59" s="130">
        <f t="shared" si="6"/>
        <v>46337</v>
      </c>
      <c r="E59" s="130">
        <f t="shared" si="6"/>
        <v>46337</v>
      </c>
      <c r="F59" s="130">
        <f t="shared" si="6"/>
        <v>46342</v>
      </c>
      <c r="G59" s="130">
        <f t="shared" si="6"/>
        <v>46351</v>
      </c>
      <c r="H59" s="130">
        <f>F59+22</f>
        <v>46364</v>
      </c>
      <c r="I59" s="130">
        <f>F59+23</f>
        <v>46365</v>
      </c>
      <c r="J59" s="174"/>
      <c r="K59" s="114"/>
    </row>
    <row r="60" spans="2:11" ht="21" customHeight="1" x14ac:dyDescent="0.25">
      <c r="B60" s="154" t="str">
        <f t="shared" si="6"/>
        <v>KOTA LAWA</v>
      </c>
      <c r="C60" s="129" t="str">
        <f t="shared" si="6"/>
        <v>112N</v>
      </c>
      <c r="D60" s="130">
        <f t="shared" si="6"/>
        <v>46344</v>
      </c>
      <c r="E60" s="130">
        <f t="shared" si="6"/>
        <v>46344</v>
      </c>
      <c r="F60" s="130">
        <f t="shared" si="6"/>
        <v>46351</v>
      </c>
      <c r="G60" s="130">
        <f t="shared" si="6"/>
        <v>46355</v>
      </c>
      <c r="H60" s="130">
        <f>F60+22</f>
        <v>46373</v>
      </c>
      <c r="I60" s="130">
        <f>F60+23</f>
        <v>46374</v>
      </c>
      <c r="J60" s="174"/>
      <c r="K60" s="108"/>
    </row>
    <row r="61" spans="2:11" ht="18" customHeight="1" x14ac:dyDescent="0.3">
      <c r="B61" s="84"/>
      <c r="C61" s="48"/>
      <c r="D61" s="29"/>
      <c r="E61" s="29"/>
      <c r="F61" s="29"/>
      <c r="G61" s="29"/>
      <c r="H61" s="29"/>
      <c r="I61" s="9"/>
      <c r="J61" s="9"/>
      <c r="K61" s="9"/>
    </row>
    <row r="62" spans="2:11" ht="43.5" customHeight="1" thickBot="1" x14ac:dyDescent="0.3">
      <c r="B62" s="188" t="s">
        <v>32</v>
      </c>
      <c r="C62" s="188"/>
      <c r="D62" s="188"/>
      <c r="E62" s="188"/>
      <c r="F62" s="188"/>
      <c r="G62" s="188"/>
      <c r="H62" s="188"/>
      <c r="I62" s="188"/>
      <c r="J62" s="189"/>
      <c r="K62" s="99"/>
    </row>
    <row r="63" spans="2:11" ht="30" customHeight="1" x14ac:dyDescent="0.25">
      <c r="B63" s="182" t="s">
        <v>1</v>
      </c>
      <c r="C63" s="184" t="s">
        <v>2</v>
      </c>
      <c r="D63" s="184" t="s">
        <v>3</v>
      </c>
      <c r="E63" s="186" t="s">
        <v>4</v>
      </c>
      <c r="F63" s="186" t="s">
        <v>5</v>
      </c>
      <c r="G63" s="186" t="s">
        <v>6</v>
      </c>
      <c r="H63" s="186" t="s">
        <v>33</v>
      </c>
      <c r="I63" s="186" t="s">
        <v>34</v>
      </c>
      <c r="J63" s="149"/>
      <c r="K63" s="101"/>
    </row>
    <row r="64" spans="2:11" ht="18" customHeight="1" x14ac:dyDescent="0.25">
      <c r="B64" s="182"/>
      <c r="C64" s="184"/>
      <c r="D64" s="184"/>
      <c r="E64" s="184"/>
      <c r="F64" s="184"/>
      <c r="G64" s="184"/>
      <c r="H64" s="184"/>
      <c r="I64" s="184"/>
      <c r="J64" s="149"/>
      <c r="K64" s="101"/>
    </row>
    <row r="65" spans="2:11" ht="21" customHeight="1" x14ac:dyDescent="0.25">
      <c r="B65" s="154" t="str">
        <f t="shared" ref="B65:G69" si="7">B56</f>
        <v>KOTA LAWA</v>
      </c>
      <c r="C65" s="129" t="str">
        <f t="shared" si="7"/>
        <v>111N</v>
      </c>
      <c r="D65" s="130">
        <f t="shared" si="7"/>
        <v>46315</v>
      </c>
      <c r="E65" s="130">
        <f t="shared" si="7"/>
        <v>46315</v>
      </c>
      <c r="F65" s="130">
        <f t="shared" si="7"/>
        <v>46319</v>
      </c>
      <c r="G65" s="130">
        <f t="shared" si="7"/>
        <v>46325</v>
      </c>
      <c r="H65" s="130">
        <f>F65+18</f>
        <v>46337</v>
      </c>
      <c r="I65" s="130">
        <f>F65+20</f>
        <v>46339</v>
      </c>
      <c r="J65" s="174"/>
      <c r="K65" s="108"/>
    </row>
    <row r="66" spans="2:11" ht="21" customHeight="1" x14ac:dyDescent="0.25">
      <c r="B66" s="154" t="str">
        <f t="shared" si="7"/>
        <v>OOCL CHICAGO</v>
      </c>
      <c r="C66" s="129" t="str">
        <f t="shared" si="7"/>
        <v>123N</v>
      </c>
      <c r="D66" s="130">
        <f t="shared" si="7"/>
        <v>46322</v>
      </c>
      <c r="E66" s="130">
        <f t="shared" si="7"/>
        <v>46322</v>
      </c>
      <c r="F66" s="130">
        <f t="shared" si="7"/>
        <v>46327</v>
      </c>
      <c r="G66" s="130">
        <f t="shared" si="7"/>
        <v>46332</v>
      </c>
      <c r="H66" s="130">
        <f>F66+18</f>
        <v>46345</v>
      </c>
      <c r="I66" s="130">
        <f>F66+20</f>
        <v>46347</v>
      </c>
      <c r="J66" s="174"/>
      <c r="K66" s="114"/>
    </row>
    <row r="67" spans="2:11" ht="21" customHeight="1" x14ac:dyDescent="0.25">
      <c r="B67" s="154" t="str">
        <f t="shared" si="7"/>
        <v>COSCO GENOA</v>
      </c>
      <c r="C67" s="129" t="str">
        <f t="shared" si="7"/>
        <v>105N</v>
      </c>
      <c r="D67" s="130">
        <f t="shared" si="7"/>
        <v>46332</v>
      </c>
      <c r="E67" s="130">
        <f t="shared" si="7"/>
        <v>46332</v>
      </c>
      <c r="F67" s="130">
        <f t="shared" si="7"/>
        <v>46338</v>
      </c>
      <c r="G67" s="130">
        <f t="shared" si="7"/>
        <v>46341</v>
      </c>
      <c r="H67" s="130">
        <f>F67+18</f>
        <v>46356</v>
      </c>
      <c r="I67" s="130">
        <f>F67+20</f>
        <v>46358</v>
      </c>
      <c r="J67" s="174"/>
      <c r="K67" s="108"/>
    </row>
    <row r="68" spans="2:11" ht="21" customHeight="1" x14ac:dyDescent="0.25">
      <c r="B68" s="154" t="str">
        <f t="shared" si="7"/>
        <v>OOCL PANAMA</v>
      </c>
      <c r="C68" s="129" t="str">
        <f t="shared" si="7"/>
        <v>337N</v>
      </c>
      <c r="D68" s="130">
        <f t="shared" si="7"/>
        <v>46337</v>
      </c>
      <c r="E68" s="130">
        <f t="shared" si="7"/>
        <v>46337</v>
      </c>
      <c r="F68" s="130">
        <f t="shared" si="7"/>
        <v>46342</v>
      </c>
      <c r="G68" s="130">
        <f t="shared" si="7"/>
        <v>46351</v>
      </c>
      <c r="H68" s="130">
        <f>F68+18</f>
        <v>46360</v>
      </c>
      <c r="I68" s="130">
        <f>F68+20</f>
        <v>46362</v>
      </c>
      <c r="J68" s="174"/>
      <c r="K68" s="114"/>
    </row>
    <row r="69" spans="2:11" ht="21" customHeight="1" x14ac:dyDescent="0.25">
      <c r="B69" s="154" t="str">
        <f t="shared" si="7"/>
        <v>KOTA LAWA</v>
      </c>
      <c r="C69" s="129" t="str">
        <f t="shared" si="7"/>
        <v>112N</v>
      </c>
      <c r="D69" s="130">
        <f t="shared" si="7"/>
        <v>46344</v>
      </c>
      <c r="E69" s="130">
        <f t="shared" si="7"/>
        <v>46344</v>
      </c>
      <c r="F69" s="130">
        <f t="shared" si="7"/>
        <v>46351</v>
      </c>
      <c r="G69" s="130">
        <f t="shared" si="7"/>
        <v>46355</v>
      </c>
      <c r="H69" s="130">
        <f>F69+18</f>
        <v>46369</v>
      </c>
      <c r="I69" s="130">
        <f>F69+20</f>
        <v>46371</v>
      </c>
      <c r="J69" s="174"/>
      <c r="K69" s="108"/>
    </row>
    <row r="70" spans="2:11" ht="18" customHeight="1" x14ac:dyDescent="0.3">
      <c r="B70" s="84"/>
      <c r="C70" s="48"/>
      <c r="D70" s="29"/>
      <c r="E70" s="29"/>
      <c r="F70" s="29"/>
      <c r="G70" s="29"/>
      <c r="H70" s="29"/>
      <c r="I70" s="9"/>
      <c r="J70" s="9"/>
      <c r="K70" s="9"/>
    </row>
    <row r="71" spans="2:11" ht="43.5" customHeight="1" thickBot="1" x14ac:dyDescent="0.3">
      <c r="B71" s="188" t="s">
        <v>35</v>
      </c>
      <c r="C71" s="188"/>
      <c r="D71" s="188"/>
      <c r="E71" s="188"/>
      <c r="F71" s="188"/>
      <c r="G71" s="188"/>
      <c r="H71" s="188"/>
      <c r="I71" s="188"/>
      <c r="J71" s="188"/>
      <c r="K71" s="99"/>
    </row>
    <row r="72" spans="2:11" ht="30" customHeight="1" x14ac:dyDescent="0.25">
      <c r="B72" s="182" t="s">
        <v>1</v>
      </c>
      <c r="C72" s="184" t="s">
        <v>2</v>
      </c>
      <c r="D72" s="184" t="s">
        <v>3</v>
      </c>
      <c r="E72" s="186" t="s">
        <v>4</v>
      </c>
      <c r="F72" s="186" t="s">
        <v>5</v>
      </c>
      <c r="G72" s="186" t="s">
        <v>6</v>
      </c>
      <c r="H72" s="186" t="s">
        <v>36</v>
      </c>
      <c r="I72" s="186" t="s">
        <v>37</v>
      </c>
      <c r="J72" s="186" t="s">
        <v>38</v>
      </c>
      <c r="K72" s="101"/>
    </row>
    <row r="73" spans="2:11" ht="18" customHeight="1" x14ac:dyDescent="0.25">
      <c r="B73" s="182"/>
      <c r="C73" s="184"/>
      <c r="D73" s="184"/>
      <c r="E73" s="184"/>
      <c r="F73" s="184"/>
      <c r="G73" s="184"/>
      <c r="H73" s="184"/>
      <c r="I73" s="184"/>
      <c r="J73" s="184"/>
      <c r="K73" s="101"/>
    </row>
    <row r="74" spans="2:11" ht="21" customHeight="1" x14ac:dyDescent="0.25">
      <c r="B74" s="154" t="str">
        <f t="shared" ref="B74:G78" si="8">B56</f>
        <v>KOTA LAWA</v>
      </c>
      <c r="C74" s="129" t="str">
        <f t="shared" si="8"/>
        <v>111N</v>
      </c>
      <c r="D74" s="130">
        <f t="shared" si="8"/>
        <v>46315</v>
      </c>
      <c r="E74" s="130">
        <f t="shared" si="8"/>
        <v>46315</v>
      </c>
      <c r="F74" s="130">
        <f t="shared" si="8"/>
        <v>46319</v>
      </c>
      <c r="G74" s="130">
        <f t="shared" si="8"/>
        <v>46325</v>
      </c>
      <c r="H74" s="130">
        <f>F74+18</f>
        <v>46337</v>
      </c>
      <c r="I74" s="130">
        <f t="shared" ref="I74:J78" si="9">F74+20</f>
        <v>46339</v>
      </c>
      <c r="J74" s="130">
        <f t="shared" si="9"/>
        <v>46345</v>
      </c>
      <c r="K74" s="114"/>
    </row>
    <row r="75" spans="2:11" ht="21" customHeight="1" x14ac:dyDescent="0.25">
      <c r="B75" s="154" t="str">
        <f t="shared" si="8"/>
        <v>OOCL CHICAGO</v>
      </c>
      <c r="C75" s="129" t="str">
        <f t="shared" si="8"/>
        <v>123N</v>
      </c>
      <c r="D75" s="130">
        <f t="shared" si="8"/>
        <v>46322</v>
      </c>
      <c r="E75" s="130">
        <f t="shared" si="8"/>
        <v>46322</v>
      </c>
      <c r="F75" s="130">
        <f t="shared" si="8"/>
        <v>46327</v>
      </c>
      <c r="G75" s="130">
        <f t="shared" si="8"/>
        <v>46332</v>
      </c>
      <c r="H75" s="130">
        <f>F75+18</f>
        <v>46345</v>
      </c>
      <c r="I75" s="130">
        <f t="shared" si="9"/>
        <v>46347</v>
      </c>
      <c r="J75" s="130">
        <f t="shared" si="9"/>
        <v>46352</v>
      </c>
      <c r="K75" s="108"/>
    </row>
    <row r="76" spans="2:11" ht="21" customHeight="1" x14ac:dyDescent="0.25">
      <c r="B76" s="154" t="str">
        <f t="shared" si="8"/>
        <v>COSCO GENOA</v>
      </c>
      <c r="C76" s="129" t="str">
        <f t="shared" si="8"/>
        <v>105N</v>
      </c>
      <c r="D76" s="130">
        <f t="shared" si="8"/>
        <v>46332</v>
      </c>
      <c r="E76" s="130">
        <f t="shared" si="8"/>
        <v>46332</v>
      </c>
      <c r="F76" s="130">
        <f t="shared" si="8"/>
        <v>46338</v>
      </c>
      <c r="G76" s="130">
        <f t="shared" si="8"/>
        <v>46341</v>
      </c>
      <c r="H76" s="130">
        <f>F76+18</f>
        <v>46356</v>
      </c>
      <c r="I76" s="130">
        <f t="shared" si="9"/>
        <v>46358</v>
      </c>
      <c r="J76" s="130">
        <f t="shared" si="9"/>
        <v>46361</v>
      </c>
      <c r="K76" s="114"/>
    </row>
    <row r="77" spans="2:11" ht="21" customHeight="1" x14ac:dyDescent="0.25">
      <c r="B77" s="154" t="str">
        <f t="shared" si="8"/>
        <v>OOCL PANAMA</v>
      </c>
      <c r="C77" s="129" t="str">
        <f t="shared" si="8"/>
        <v>337N</v>
      </c>
      <c r="D77" s="130">
        <f t="shared" si="8"/>
        <v>46337</v>
      </c>
      <c r="E77" s="130">
        <f t="shared" si="8"/>
        <v>46337</v>
      </c>
      <c r="F77" s="130">
        <f t="shared" si="8"/>
        <v>46342</v>
      </c>
      <c r="G77" s="130">
        <f t="shared" si="8"/>
        <v>46351</v>
      </c>
      <c r="H77" s="130">
        <f>F77+18</f>
        <v>46360</v>
      </c>
      <c r="I77" s="130">
        <f t="shared" si="9"/>
        <v>46362</v>
      </c>
      <c r="J77" s="130">
        <f t="shared" si="9"/>
        <v>46371</v>
      </c>
      <c r="K77" s="108"/>
    </row>
    <row r="78" spans="2:11" ht="21" customHeight="1" x14ac:dyDescent="0.25">
      <c r="B78" s="154" t="str">
        <f t="shared" si="8"/>
        <v>KOTA LAWA</v>
      </c>
      <c r="C78" s="129" t="str">
        <f t="shared" si="8"/>
        <v>112N</v>
      </c>
      <c r="D78" s="130">
        <f t="shared" si="8"/>
        <v>46344</v>
      </c>
      <c r="E78" s="130">
        <f t="shared" si="8"/>
        <v>46344</v>
      </c>
      <c r="F78" s="130">
        <f t="shared" si="8"/>
        <v>46351</v>
      </c>
      <c r="G78" s="130">
        <f t="shared" si="8"/>
        <v>46355</v>
      </c>
      <c r="H78" s="130">
        <f>F78+18</f>
        <v>46369</v>
      </c>
      <c r="I78" s="130">
        <f t="shared" si="9"/>
        <v>46371</v>
      </c>
      <c r="J78" s="130">
        <f t="shared" si="9"/>
        <v>46375</v>
      </c>
      <c r="K78" s="114"/>
    </row>
    <row r="79" spans="2:11" ht="18" customHeight="1" x14ac:dyDescent="0.3">
      <c r="B79" s="84"/>
      <c r="C79" s="48"/>
      <c r="D79" s="29"/>
      <c r="E79" s="29"/>
      <c r="F79" s="29"/>
      <c r="G79" s="29"/>
      <c r="H79" s="29"/>
      <c r="I79" s="9"/>
      <c r="J79" s="9"/>
      <c r="K79" s="9"/>
    </row>
    <row r="80" spans="2:11" ht="42.75" customHeight="1" thickBot="1" x14ac:dyDescent="0.3">
      <c r="B80" s="188" t="s">
        <v>39</v>
      </c>
      <c r="C80" s="188"/>
      <c r="D80" s="188"/>
      <c r="E80" s="188"/>
      <c r="F80" s="188"/>
      <c r="G80" s="188"/>
      <c r="H80" s="188"/>
      <c r="I80" s="188"/>
      <c r="J80" s="188"/>
      <c r="K80" s="99"/>
    </row>
    <row r="81" spans="1:11" ht="30" customHeight="1" x14ac:dyDescent="0.25">
      <c r="B81" s="182" t="s">
        <v>1</v>
      </c>
      <c r="C81" s="184" t="s">
        <v>2</v>
      </c>
      <c r="D81" s="184" t="s">
        <v>3</v>
      </c>
      <c r="E81" s="186" t="s">
        <v>4</v>
      </c>
      <c r="F81" s="186" t="s">
        <v>5</v>
      </c>
      <c r="G81" s="186" t="s">
        <v>6</v>
      </c>
      <c r="H81" s="186" t="s">
        <v>40</v>
      </c>
      <c r="I81" s="186" t="s">
        <v>41</v>
      </c>
      <c r="J81" s="186" t="s">
        <v>42</v>
      </c>
      <c r="K81" s="101"/>
    </row>
    <row r="82" spans="1:11" ht="18" customHeight="1" x14ac:dyDescent="0.25">
      <c r="B82" s="182"/>
      <c r="C82" s="184"/>
      <c r="D82" s="184"/>
      <c r="E82" s="184"/>
      <c r="F82" s="184"/>
      <c r="G82" s="184"/>
      <c r="H82" s="184"/>
      <c r="I82" s="184"/>
      <c r="J82" s="184"/>
      <c r="K82" s="101"/>
    </row>
    <row r="83" spans="1:11" ht="21" customHeight="1" x14ac:dyDescent="0.25">
      <c r="B83" s="154" t="str">
        <f t="shared" ref="B83:G87" si="10">B12</f>
        <v>KOTA LAWA</v>
      </c>
      <c r="C83" s="151" t="str">
        <f t="shared" si="10"/>
        <v>111N</v>
      </c>
      <c r="D83" s="130">
        <f t="shared" si="10"/>
        <v>46315</v>
      </c>
      <c r="E83" s="130">
        <f t="shared" si="10"/>
        <v>46315</v>
      </c>
      <c r="F83" s="130">
        <f t="shared" si="10"/>
        <v>46319</v>
      </c>
      <c r="G83" s="130">
        <f t="shared" si="10"/>
        <v>46325</v>
      </c>
      <c r="H83" s="130">
        <f>F83+18</f>
        <v>46337</v>
      </c>
      <c r="I83" s="130">
        <f t="shared" ref="I83:J87" si="11">F83+20</f>
        <v>46339</v>
      </c>
      <c r="J83" s="130">
        <f t="shared" si="11"/>
        <v>46345</v>
      </c>
      <c r="K83" s="114"/>
    </row>
    <row r="84" spans="1:11" ht="21" customHeight="1" x14ac:dyDescent="0.25">
      <c r="B84" s="154" t="str">
        <f t="shared" si="10"/>
        <v>OOCL CHICAGO</v>
      </c>
      <c r="C84" s="151" t="str">
        <f t="shared" si="10"/>
        <v>123N</v>
      </c>
      <c r="D84" s="130">
        <f t="shared" si="10"/>
        <v>46322</v>
      </c>
      <c r="E84" s="130">
        <f t="shared" si="10"/>
        <v>46322</v>
      </c>
      <c r="F84" s="130">
        <f t="shared" si="10"/>
        <v>46327</v>
      </c>
      <c r="G84" s="130">
        <f t="shared" si="10"/>
        <v>46332</v>
      </c>
      <c r="H84" s="130">
        <f>F84+18</f>
        <v>46345</v>
      </c>
      <c r="I84" s="130">
        <f t="shared" si="11"/>
        <v>46347</v>
      </c>
      <c r="J84" s="130">
        <f t="shared" si="11"/>
        <v>46352</v>
      </c>
      <c r="K84" s="108"/>
    </row>
    <row r="85" spans="1:11" ht="21" customHeight="1" x14ac:dyDescent="0.25">
      <c r="B85" s="154" t="str">
        <f t="shared" si="10"/>
        <v>COSCO GENOA</v>
      </c>
      <c r="C85" s="151" t="str">
        <f t="shared" si="10"/>
        <v>105N</v>
      </c>
      <c r="D85" s="130">
        <f t="shared" si="10"/>
        <v>46332</v>
      </c>
      <c r="E85" s="130">
        <f t="shared" si="10"/>
        <v>46332</v>
      </c>
      <c r="F85" s="130">
        <f t="shared" si="10"/>
        <v>46338</v>
      </c>
      <c r="G85" s="130">
        <f t="shared" si="10"/>
        <v>46341</v>
      </c>
      <c r="H85" s="130">
        <f>F85+18</f>
        <v>46356</v>
      </c>
      <c r="I85" s="130">
        <f t="shared" si="11"/>
        <v>46358</v>
      </c>
      <c r="J85" s="130">
        <f t="shared" si="11"/>
        <v>46361</v>
      </c>
      <c r="K85" s="114"/>
    </row>
    <row r="86" spans="1:11" ht="21" customHeight="1" x14ac:dyDescent="0.25">
      <c r="B86" s="154" t="str">
        <f t="shared" si="10"/>
        <v>OOCL PANAMA</v>
      </c>
      <c r="C86" s="151" t="str">
        <f t="shared" si="10"/>
        <v>337N</v>
      </c>
      <c r="D86" s="130">
        <f t="shared" si="10"/>
        <v>46337</v>
      </c>
      <c r="E86" s="130">
        <f t="shared" si="10"/>
        <v>46337</v>
      </c>
      <c r="F86" s="130">
        <f t="shared" si="10"/>
        <v>46342</v>
      </c>
      <c r="G86" s="130">
        <f t="shared" si="10"/>
        <v>46351</v>
      </c>
      <c r="H86" s="130">
        <f>F86+18</f>
        <v>46360</v>
      </c>
      <c r="I86" s="130">
        <f t="shared" si="11"/>
        <v>46362</v>
      </c>
      <c r="J86" s="130">
        <f t="shared" si="11"/>
        <v>46371</v>
      </c>
      <c r="K86" s="108"/>
    </row>
    <row r="87" spans="1:11" ht="21" customHeight="1" x14ac:dyDescent="0.25">
      <c r="B87" s="154" t="str">
        <f t="shared" si="10"/>
        <v>KOTA LAWA</v>
      </c>
      <c r="C87" s="151" t="str">
        <f t="shared" si="10"/>
        <v>112N</v>
      </c>
      <c r="D87" s="130">
        <f t="shared" si="10"/>
        <v>46344</v>
      </c>
      <c r="E87" s="130">
        <f t="shared" si="10"/>
        <v>46344</v>
      </c>
      <c r="F87" s="130">
        <f t="shared" si="10"/>
        <v>46351</v>
      </c>
      <c r="G87" s="130">
        <f t="shared" si="10"/>
        <v>46355</v>
      </c>
      <c r="H87" s="130">
        <f>F87+18</f>
        <v>46369</v>
      </c>
      <c r="I87" s="130">
        <f t="shared" si="11"/>
        <v>46371</v>
      </c>
      <c r="J87" s="130">
        <f t="shared" si="11"/>
        <v>46375</v>
      </c>
      <c r="K87" s="114"/>
    </row>
    <row r="88" spans="1:11" ht="18" customHeight="1" x14ac:dyDescent="0.3">
      <c r="B88" s="84"/>
      <c r="C88" s="48"/>
      <c r="D88" s="29"/>
      <c r="E88" s="29"/>
      <c r="F88" s="29"/>
      <c r="G88" s="29"/>
      <c r="H88" s="29"/>
      <c r="I88" s="9"/>
      <c r="J88" s="9"/>
      <c r="K88" s="9"/>
    </row>
    <row r="89" spans="1:11" ht="43.5" customHeight="1" thickBot="1" x14ac:dyDescent="0.3">
      <c r="B89" s="188" t="s">
        <v>43</v>
      </c>
      <c r="C89" s="188"/>
      <c r="D89" s="188"/>
      <c r="E89" s="188"/>
      <c r="F89" s="188"/>
      <c r="G89" s="188"/>
      <c r="H89" s="188"/>
      <c r="I89" s="188"/>
      <c r="J89" s="189"/>
      <c r="K89" s="100"/>
    </row>
    <row r="90" spans="1:11" ht="30" customHeight="1" x14ac:dyDescent="0.25">
      <c r="B90" s="184" t="s">
        <v>1</v>
      </c>
      <c r="C90" s="184" t="s">
        <v>2</v>
      </c>
      <c r="D90" s="184" t="s">
        <v>3</v>
      </c>
      <c r="E90" s="186" t="s">
        <v>4</v>
      </c>
      <c r="F90" s="186" t="s">
        <v>5</v>
      </c>
      <c r="G90" s="186" t="s">
        <v>6</v>
      </c>
      <c r="H90" s="186" t="s">
        <v>44</v>
      </c>
      <c r="I90" s="186" t="s">
        <v>45</v>
      </c>
      <c r="J90" s="149"/>
      <c r="K90" s="101"/>
    </row>
    <row r="91" spans="1:11" ht="18" customHeight="1" x14ac:dyDescent="0.25">
      <c r="B91" s="185"/>
      <c r="C91" s="185"/>
      <c r="D91" s="185"/>
      <c r="E91" s="185"/>
      <c r="F91" s="185"/>
      <c r="G91" s="185"/>
      <c r="H91" s="185"/>
      <c r="I91" s="185"/>
      <c r="J91" s="149"/>
      <c r="K91" s="3"/>
    </row>
    <row r="92" spans="1:11" s="9" customFormat="1" ht="21" customHeight="1" x14ac:dyDescent="0.25">
      <c r="A92" s="12"/>
      <c r="B92" s="154" t="str">
        <f t="shared" ref="B92:G95" si="12">B83</f>
        <v>KOTA LAWA</v>
      </c>
      <c r="C92" s="151" t="str">
        <f t="shared" si="12"/>
        <v>111N</v>
      </c>
      <c r="D92" s="130">
        <f t="shared" si="12"/>
        <v>46315</v>
      </c>
      <c r="E92" s="130">
        <f t="shared" si="12"/>
        <v>46315</v>
      </c>
      <c r="F92" s="130">
        <f t="shared" si="12"/>
        <v>46319</v>
      </c>
      <c r="G92" s="130">
        <f t="shared" si="12"/>
        <v>46325</v>
      </c>
      <c r="H92" s="130">
        <f t="shared" ref="H92:I95" si="13">F92+28</f>
        <v>46347</v>
      </c>
      <c r="I92" s="130">
        <f t="shared" si="13"/>
        <v>46353</v>
      </c>
      <c r="J92" s="174"/>
      <c r="K92" s="108"/>
    </row>
    <row r="93" spans="1:11" s="9" customFormat="1" ht="21" customHeight="1" x14ac:dyDescent="0.25">
      <c r="A93" s="12"/>
      <c r="B93" s="154" t="str">
        <f t="shared" si="12"/>
        <v>OOCL CHICAGO</v>
      </c>
      <c r="C93" s="151" t="str">
        <f t="shared" si="12"/>
        <v>123N</v>
      </c>
      <c r="D93" s="130">
        <f t="shared" si="12"/>
        <v>46322</v>
      </c>
      <c r="E93" s="130">
        <f t="shared" si="12"/>
        <v>46322</v>
      </c>
      <c r="F93" s="130">
        <f t="shared" si="12"/>
        <v>46327</v>
      </c>
      <c r="G93" s="130">
        <f t="shared" si="12"/>
        <v>46332</v>
      </c>
      <c r="H93" s="130">
        <f t="shared" si="13"/>
        <v>46355</v>
      </c>
      <c r="I93" s="130">
        <f t="shared" si="13"/>
        <v>46360</v>
      </c>
      <c r="J93" s="174"/>
      <c r="K93" s="114"/>
    </row>
    <row r="94" spans="1:11" s="9" customFormat="1" ht="21" customHeight="1" x14ac:dyDescent="0.25">
      <c r="A94" s="12"/>
      <c r="B94" s="154" t="str">
        <f t="shared" si="12"/>
        <v>COSCO GENOA</v>
      </c>
      <c r="C94" s="151" t="str">
        <f t="shared" si="12"/>
        <v>105N</v>
      </c>
      <c r="D94" s="130">
        <f t="shared" si="12"/>
        <v>46332</v>
      </c>
      <c r="E94" s="130">
        <f t="shared" si="12"/>
        <v>46332</v>
      </c>
      <c r="F94" s="130">
        <f t="shared" si="12"/>
        <v>46338</v>
      </c>
      <c r="G94" s="130">
        <f t="shared" si="12"/>
        <v>46341</v>
      </c>
      <c r="H94" s="130">
        <f t="shared" si="13"/>
        <v>46366</v>
      </c>
      <c r="I94" s="130">
        <f t="shared" si="13"/>
        <v>46369</v>
      </c>
      <c r="J94" s="174"/>
      <c r="K94" s="108"/>
    </row>
    <row r="95" spans="1:11" s="9" customFormat="1" ht="21" customHeight="1" x14ac:dyDescent="0.25">
      <c r="A95" s="12"/>
      <c r="B95" s="154" t="str">
        <f t="shared" si="12"/>
        <v>OOCL PANAMA</v>
      </c>
      <c r="C95" s="151" t="str">
        <f t="shared" si="12"/>
        <v>337N</v>
      </c>
      <c r="D95" s="130">
        <f t="shared" si="12"/>
        <v>46337</v>
      </c>
      <c r="E95" s="130">
        <f t="shared" si="12"/>
        <v>46337</v>
      </c>
      <c r="F95" s="130">
        <f t="shared" si="12"/>
        <v>46342</v>
      </c>
      <c r="G95" s="130">
        <f t="shared" si="12"/>
        <v>46351</v>
      </c>
      <c r="H95" s="130">
        <f t="shared" si="13"/>
        <v>46370</v>
      </c>
      <c r="I95" s="130">
        <f t="shared" si="13"/>
        <v>46379</v>
      </c>
      <c r="J95" s="174"/>
      <c r="K95" s="114"/>
    </row>
    <row r="96" spans="1:11" s="9" customFormat="1" ht="21" customHeight="1" x14ac:dyDescent="0.25">
      <c r="A96" s="12"/>
      <c r="B96" s="154" t="str">
        <f t="shared" ref="B96:G96" si="14">B25</f>
        <v>KOTA LAWA</v>
      </c>
      <c r="C96" s="151" t="str">
        <f t="shared" si="14"/>
        <v>112N</v>
      </c>
      <c r="D96" s="130">
        <f t="shared" si="14"/>
        <v>46344</v>
      </c>
      <c r="E96" s="130">
        <f t="shared" si="14"/>
        <v>46344</v>
      </c>
      <c r="F96" s="130">
        <f t="shared" si="14"/>
        <v>46351</v>
      </c>
      <c r="G96" s="130">
        <f t="shared" si="14"/>
        <v>46355</v>
      </c>
      <c r="H96" s="130">
        <f t="shared" ref="H96" si="15">F96+28</f>
        <v>46379</v>
      </c>
      <c r="I96" s="130">
        <f t="shared" ref="I96" si="16">G96+28</f>
        <v>46383</v>
      </c>
      <c r="J96" s="174"/>
      <c r="K96" s="114"/>
    </row>
    <row r="97" spans="1:11" s="9" customFormat="1" ht="18" customHeight="1" x14ac:dyDescent="0.25">
      <c r="A97" s="12"/>
      <c r="B97" s="121"/>
      <c r="C97" s="104"/>
      <c r="D97" s="106"/>
      <c r="E97" s="106"/>
      <c r="F97" s="106"/>
      <c r="G97" s="106"/>
      <c r="H97" s="106"/>
      <c r="I97" s="106"/>
      <c r="J97" s="107"/>
      <c r="K97" s="108"/>
    </row>
    <row r="98" spans="1:11" ht="43.5" customHeight="1" thickBot="1" x14ac:dyDescent="0.3">
      <c r="B98" s="220" t="s">
        <v>46</v>
      </c>
      <c r="C98" s="220"/>
      <c r="D98" s="220"/>
      <c r="E98" s="220"/>
      <c r="F98" s="220"/>
      <c r="G98" s="220"/>
      <c r="H98" s="220"/>
      <c r="I98" s="220"/>
      <c r="J98" s="220"/>
      <c r="K98" s="100"/>
    </row>
    <row r="99" spans="1:11" ht="30" customHeight="1" x14ac:dyDescent="0.25">
      <c r="B99" s="182" t="s">
        <v>1</v>
      </c>
      <c r="C99" s="184" t="s">
        <v>2</v>
      </c>
      <c r="D99" s="184" t="s">
        <v>3</v>
      </c>
      <c r="E99" s="186" t="s">
        <v>4</v>
      </c>
      <c r="F99" s="186" t="s">
        <v>5</v>
      </c>
      <c r="G99" s="186" t="s">
        <v>6</v>
      </c>
      <c r="H99" s="186" t="s">
        <v>47</v>
      </c>
      <c r="I99" s="186" t="s">
        <v>48</v>
      </c>
      <c r="J99" s="186" t="s">
        <v>49</v>
      </c>
      <c r="K99" s="102"/>
    </row>
    <row r="100" spans="1:11" ht="18" customHeight="1" x14ac:dyDescent="0.25">
      <c r="B100" s="183"/>
      <c r="C100" s="185"/>
      <c r="D100" s="185"/>
      <c r="E100" s="185"/>
      <c r="F100" s="185"/>
      <c r="G100" s="185"/>
      <c r="H100" s="185"/>
      <c r="I100" s="185"/>
      <c r="J100" s="185"/>
      <c r="K100" s="8"/>
    </row>
    <row r="101" spans="1:11" s="9" customFormat="1" ht="21" customHeight="1" x14ac:dyDescent="0.25">
      <c r="A101" s="12"/>
      <c r="B101" s="154" t="str">
        <f t="shared" ref="B101:G104" si="17">B92</f>
        <v>KOTA LAWA</v>
      </c>
      <c r="C101" s="151" t="str">
        <f t="shared" si="17"/>
        <v>111N</v>
      </c>
      <c r="D101" s="155">
        <f t="shared" si="17"/>
        <v>46315</v>
      </c>
      <c r="E101" s="130">
        <f t="shared" si="17"/>
        <v>46315</v>
      </c>
      <c r="F101" s="130">
        <f t="shared" si="17"/>
        <v>46319</v>
      </c>
      <c r="G101" s="130">
        <f t="shared" si="17"/>
        <v>46325</v>
      </c>
      <c r="H101" s="130">
        <f>F101+48</f>
        <v>46367</v>
      </c>
      <c r="I101" s="130">
        <f>F101+53</f>
        <v>46372</v>
      </c>
      <c r="J101" s="130">
        <f>F101+53</f>
        <v>46372</v>
      </c>
      <c r="K101" s="107"/>
    </row>
    <row r="102" spans="1:11" s="9" customFormat="1" ht="21" customHeight="1" x14ac:dyDescent="0.25">
      <c r="A102" s="12"/>
      <c r="B102" s="154" t="str">
        <f t="shared" si="17"/>
        <v>OOCL CHICAGO</v>
      </c>
      <c r="C102" s="151" t="str">
        <f t="shared" si="17"/>
        <v>123N</v>
      </c>
      <c r="D102" s="155">
        <f t="shared" si="17"/>
        <v>46322</v>
      </c>
      <c r="E102" s="130">
        <f t="shared" si="17"/>
        <v>46322</v>
      </c>
      <c r="F102" s="130">
        <f t="shared" si="17"/>
        <v>46327</v>
      </c>
      <c r="G102" s="130">
        <f t="shared" si="17"/>
        <v>46332</v>
      </c>
      <c r="H102" s="130">
        <f>F102+48</f>
        <v>46375</v>
      </c>
      <c r="I102" s="130">
        <f>F102+53</f>
        <v>46380</v>
      </c>
      <c r="J102" s="130">
        <f>F102+53</f>
        <v>46380</v>
      </c>
      <c r="K102" s="122"/>
    </row>
    <row r="103" spans="1:11" s="9" customFormat="1" ht="21" customHeight="1" x14ac:dyDescent="0.25">
      <c r="A103" s="12"/>
      <c r="B103" s="154" t="str">
        <f t="shared" si="17"/>
        <v>COSCO GENOA</v>
      </c>
      <c r="C103" s="151" t="str">
        <f t="shared" si="17"/>
        <v>105N</v>
      </c>
      <c r="D103" s="155">
        <f t="shared" si="17"/>
        <v>46332</v>
      </c>
      <c r="E103" s="130">
        <f t="shared" si="17"/>
        <v>46332</v>
      </c>
      <c r="F103" s="130">
        <f t="shared" si="17"/>
        <v>46338</v>
      </c>
      <c r="G103" s="130">
        <f t="shared" si="17"/>
        <v>46341</v>
      </c>
      <c r="H103" s="130">
        <f>F103+48</f>
        <v>46386</v>
      </c>
      <c r="I103" s="130">
        <f>F103+53</f>
        <v>46391</v>
      </c>
      <c r="J103" s="130">
        <f>F103+53</f>
        <v>46391</v>
      </c>
      <c r="K103" s="107"/>
    </row>
    <row r="104" spans="1:11" s="9" customFormat="1" ht="21" customHeight="1" x14ac:dyDescent="0.25">
      <c r="A104" s="12"/>
      <c r="B104" s="154" t="str">
        <f t="shared" si="17"/>
        <v>OOCL PANAMA</v>
      </c>
      <c r="C104" s="151" t="str">
        <f t="shared" si="17"/>
        <v>337N</v>
      </c>
      <c r="D104" s="155">
        <f t="shared" si="17"/>
        <v>46337</v>
      </c>
      <c r="E104" s="130">
        <f t="shared" si="17"/>
        <v>46337</v>
      </c>
      <c r="F104" s="130">
        <f t="shared" si="17"/>
        <v>46342</v>
      </c>
      <c r="G104" s="130">
        <f t="shared" si="17"/>
        <v>46351</v>
      </c>
      <c r="H104" s="130">
        <f>F104+48</f>
        <v>46390</v>
      </c>
      <c r="I104" s="130">
        <f>F104+53</f>
        <v>46395</v>
      </c>
      <c r="J104" s="130">
        <f>F104+53</f>
        <v>46395</v>
      </c>
      <c r="K104" s="122"/>
    </row>
    <row r="105" spans="1:11" s="9" customFormat="1" ht="21" customHeight="1" x14ac:dyDescent="0.25">
      <c r="A105" s="12"/>
      <c r="B105" s="154" t="s">
        <v>7</v>
      </c>
      <c r="C105" s="151" t="s">
        <v>14</v>
      </c>
      <c r="D105" s="130">
        <v>46330</v>
      </c>
      <c r="E105" s="130">
        <v>46330</v>
      </c>
      <c r="F105" s="130">
        <v>46335</v>
      </c>
      <c r="G105" s="130">
        <v>46341</v>
      </c>
      <c r="H105" s="130">
        <f>F105+48</f>
        <v>46383</v>
      </c>
      <c r="I105" s="130">
        <f>F105+53</f>
        <v>46388</v>
      </c>
      <c r="J105" s="130">
        <f>F105+53</f>
        <v>46388</v>
      </c>
      <c r="K105" s="107"/>
    </row>
    <row r="106" spans="1:11" s="9" customFormat="1" ht="18" customHeight="1" x14ac:dyDescent="0.3">
      <c r="A106" s="12"/>
      <c r="B106" s="26"/>
      <c r="C106" s="27"/>
      <c r="D106" s="27"/>
      <c r="E106" s="29"/>
      <c r="F106" s="29"/>
      <c r="G106" s="29"/>
      <c r="H106" s="29"/>
      <c r="I106" s="29"/>
      <c r="J106" s="29"/>
      <c r="K106" s="8"/>
    </row>
    <row r="107" spans="1:11" ht="43.5" customHeight="1" thickBot="1" x14ac:dyDescent="0.3">
      <c r="B107" s="219" t="s">
        <v>50</v>
      </c>
      <c r="C107" s="219"/>
      <c r="D107" s="219"/>
      <c r="E107" s="219"/>
      <c r="F107" s="219"/>
      <c r="G107" s="219"/>
      <c r="H107" s="219"/>
      <c r="I107" s="219"/>
      <c r="J107" s="219"/>
      <c r="K107" s="100"/>
    </row>
    <row r="108" spans="1:11" ht="30" customHeight="1" x14ac:dyDescent="0.25">
      <c r="B108" s="182" t="s">
        <v>1</v>
      </c>
      <c r="C108" s="184" t="s">
        <v>2</v>
      </c>
      <c r="D108" s="184" t="s">
        <v>3</v>
      </c>
      <c r="E108" s="186" t="s">
        <v>4</v>
      </c>
      <c r="F108" s="186" t="s">
        <v>5</v>
      </c>
      <c r="G108" s="186" t="s">
        <v>6</v>
      </c>
      <c r="H108" s="186" t="s">
        <v>51</v>
      </c>
      <c r="I108" s="186" t="s">
        <v>52</v>
      </c>
      <c r="J108" s="186" t="s">
        <v>53</v>
      </c>
      <c r="K108" s="102"/>
    </row>
    <row r="109" spans="1:11" ht="20.25" customHeight="1" x14ac:dyDescent="0.25">
      <c r="B109" s="192"/>
      <c r="C109" s="187"/>
      <c r="D109" s="187"/>
      <c r="E109" s="187"/>
      <c r="F109" s="187"/>
      <c r="G109" s="187"/>
      <c r="H109" s="187"/>
      <c r="I109" s="187"/>
      <c r="J109" s="187"/>
      <c r="K109" s="8"/>
    </row>
    <row r="110" spans="1:11" ht="21" customHeight="1" x14ac:dyDescent="0.25">
      <c r="B110" s="154" t="str">
        <f t="shared" ref="B110:G113" si="18">B101</f>
        <v>KOTA LAWA</v>
      </c>
      <c r="C110" s="173" t="str">
        <f t="shared" si="18"/>
        <v>111N</v>
      </c>
      <c r="D110" s="130">
        <f t="shared" si="18"/>
        <v>46315</v>
      </c>
      <c r="E110" s="130">
        <f t="shared" si="18"/>
        <v>46315</v>
      </c>
      <c r="F110" s="130">
        <f t="shared" si="18"/>
        <v>46319</v>
      </c>
      <c r="G110" s="130">
        <f t="shared" si="18"/>
        <v>46325</v>
      </c>
      <c r="H110" s="130">
        <f>F110+38</f>
        <v>46357</v>
      </c>
      <c r="I110" s="130">
        <f>F110+48</f>
        <v>46367</v>
      </c>
      <c r="J110" s="130">
        <f>F110+51</f>
        <v>46370</v>
      </c>
      <c r="K110" s="107"/>
    </row>
    <row r="111" spans="1:11" ht="21" customHeight="1" x14ac:dyDescent="0.25">
      <c r="B111" s="154" t="str">
        <f t="shared" si="18"/>
        <v>OOCL CHICAGO</v>
      </c>
      <c r="C111" s="173" t="str">
        <f t="shared" si="18"/>
        <v>123N</v>
      </c>
      <c r="D111" s="130">
        <f t="shared" si="18"/>
        <v>46322</v>
      </c>
      <c r="E111" s="130">
        <f t="shared" si="18"/>
        <v>46322</v>
      </c>
      <c r="F111" s="130">
        <f t="shared" si="18"/>
        <v>46327</v>
      </c>
      <c r="G111" s="130">
        <f t="shared" si="18"/>
        <v>46332</v>
      </c>
      <c r="H111" s="130">
        <f>F111+38</f>
        <v>46365</v>
      </c>
      <c r="I111" s="130">
        <f>F111+48</f>
        <v>46375</v>
      </c>
      <c r="J111" s="130">
        <f>F111+51</f>
        <v>46378</v>
      </c>
      <c r="K111" s="122"/>
    </row>
    <row r="112" spans="1:11" ht="21" customHeight="1" x14ac:dyDescent="0.25">
      <c r="B112" s="154" t="str">
        <f t="shared" si="18"/>
        <v>COSCO GENOA</v>
      </c>
      <c r="C112" s="173" t="str">
        <f t="shared" si="18"/>
        <v>105N</v>
      </c>
      <c r="D112" s="130">
        <f t="shared" si="18"/>
        <v>46332</v>
      </c>
      <c r="E112" s="130">
        <f t="shared" si="18"/>
        <v>46332</v>
      </c>
      <c r="F112" s="130">
        <f t="shared" si="18"/>
        <v>46338</v>
      </c>
      <c r="G112" s="130">
        <f t="shared" si="18"/>
        <v>46341</v>
      </c>
      <c r="H112" s="130">
        <f>F112+38</f>
        <v>46376</v>
      </c>
      <c r="I112" s="130">
        <f>F112+48</f>
        <v>46386</v>
      </c>
      <c r="J112" s="130">
        <f>F112+51</f>
        <v>46389</v>
      </c>
      <c r="K112" s="107"/>
    </row>
    <row r="113" spans="2:11" ht="21" customHeight="1" x14ac:dyDescent="0.25">
      <c r="B113" s="154" t="str">
        <f t="shared" si="18"/>
        <v>OOCL PANAMA</v>
      </c>
      <c r="C113" s="173" t="str">
        <f t="shared" si="18"/>
        <v>337N</v>
      </c>
      <c r="D113" s="130">
        <f t="shared" si="18"/>
        <v>46337</v>
      </c>
      <c r="E113" s="130">
        <f t="shared" si="18"/>
        <v>46337</v>
      </c>
      <c r="F113" s="130">
        <f t="shared" si="18"/>
        <v>46342</v>
      </c>
      <c r="G113" s="130">
        <f t="shared" si="18"/>
        <v>46351</v>
      </c>
      <c r="H113" s="130">
        <f>F113+38</f>
        <v>46380</v>
      </c>
      <c r="I113" s="130">
        <f>F113+48</f>
        <v>46390</v>
      </c>
      <c r="J113" s="130">
        <f>F113+51</f>
        <v>46393</v>
      </c>
      <c r="K113" s="122"/>
    </row>
    <row r="114" spans="2:11" ht="21" customHeight="1" x14ac:dyDescent="0.25">
      <c r="B114" s="154" t="str">
        <f t="shared" ref="B114:G114" si="19">B105</f>
        <v>COSCO GENOA</v>
      </c>
      <c r="C114" s="173" t="str">
        <f t="shared" si="19"/>
        <v>105N</v>
      </c>
      <c r="D114" s="130">
        <f t="shared" si="19"/>
        <v>46330</v>
      </c>
      <c r="E114" s="130">
        <f t="shared" si="19"/>
        <v>46330</v>
      </c>
      <c r="F114" s="130">
        <f t="shared" si="19"/>
        <v>46335</v>
      </c>
      <c r="G114" s="130">
        <f t="shared" si="19"/>
        <v>46341</v>
      </c>
      <c r="H114" s="130">
        <f>F114+38</f>
        <v>46373</v>
      </c>
      <c r="I114" s="130">
        <f>F114+48</f>
        <v>46383</v>
      </c>
      <c r="J114" s="130">
        <f>F114+51</f>
        <v>46386</v>
      </c>
      <c r="K114" s="107"/>
    </row>
    <row r="115" spans="2:11" ht="18" customHeight="1" x14ac:dyDescent="0.3">
      <c r="B115" s="44"/>
      <c r="C115" s="42"/>
      <c r="D115" s="42"/>
      <c r="E115" s="29"/>
      <c r="F115" s="29"/>
      <c r="G115" s="29"/>
      <c r="H115" s="32"/>
      <c r="I115" s="32"/>
      <c r="J115" s="8"/>
      <c r="K115" s="8"/>
    </row>
    <row r="116" spans="2:11" ht="18" customHeight="1" x14ac:dyDescent="0.25">
      <c r="B116" s="23"/>
      <c r="C116" s="47"/>
      <c r="D116" s="47"/>
      <c r="E116" s="25"/>
      <c r="F116" s="25"/>
      <c r="G116" s="19"/>
      <c r="H116" s="19"/>
      <c r="I116" s="20"/>
      <c r="J116" s="8"/>
      <c r="K116" s="8"/>
    </row>
    <row r="117" spans="2:11" ht="18" customHeight="1" x14ac:dyDescent="0.25">
      <c r="B117" s="23"/>
      <c r="C117" s="47"/>
      <c r="D117" s="47"/>
      <c r="E117" s="25"/>
      <c r="F117" s="25"/>
      <c r="G117" s="19"/>
      <c r="H117" s="19"/>
      <c r="I117" s="20"/>
      <c r="J117" s="8"/>
      <c r="K117" s="8"/>
    </row>
    <row r="118" spans="2:11" ht="18" customHeight="1" x14ac:dyDescent="0.25">
      <c r="B118" s="23"/>
      <c r="C118" s="47"/>
      <c r="D118" s="47"/>
      <c r="E118" s="25"/>
      <c r="F118" s="25"/>
      <c r="G118" s="19"/>
      <c r="H118" s="19"/>
      <c r="I118" s="20"/>
      <c r="J118" s="8"/>
      <c r="K118" s="8"/>
    </row>
    <row r="119" spans="2:11" ht="18" customHeight="1" x14ac:dyDescent="0.25">
      <c r="B119" s="23"/>
      <c r="C119" s="47"/>
      <c r="D119" s="47"/>
      <c r="E119" s="25"/>
      <c r="F119" s="25"/>
      <c r="G119" s="19"/>
      <c r="H119" s="19"/>
      <c r="I119" s="20"/>
      <c r="J119" s="8"/>
      <c r="K119" s="8"/>
    </row>
    <row r="120" spans="2:11" ht="18" customHeight="1" x14ac:dyDescent="0.25">
      <c r="B120" s="23"/>
      <c r="C120" s="47"/>
      <c r="D120" s="47"/>
      <c r="E120" s="25"/>
      <c r="F120" s="25"/>
      <c r="G120" s="19"/>
      <c r="H120" s="19"/>
      <c r="I120" s="30"/>
      <c r="J120" s="30"/>
      <c r="K120" s="30"/>
    </row>
    <row r="121" spans="2:11" ht="18" customHeight="1" x14ac:dyDescent="0.25">
      <c r="B121" s="23"/>
      <c r="C121" s="47"/>
      <c r="D121" s="47"/>
      <c r="E121" s="25"/>
      <c r="F121" s="25"/>
      <c r="G121" s="19"/>
      <c r="H121" s="19"/>
      <c r="I121" s="30"/>
      <c r="J121" s="30"/>
      <c r="K121" s="30"/>
    </row>
    <row r="122" spans="2:11" ht="18" customHeight="1" x14ac:dyDescent="0.25">
      <c r="B122" s="23"/>
      <c r="C122" s="33"/>
      <c r="D122" s="33"/>
      <c r="E122" s="25"/>
      <c r="F122" s="25"/>
      <c r="G122" s="19"/>
      <c r="H122" s="19"/>
      <c r="I122" s="30"/>
      <c r="J122" s="30"/>
      <c r="K122" s="30"/>
    </row>
    <row r="123" spans="2:11" ht="18" customHeight="1" x14ac:dyDescent="0.25">
      <c r="B123" s="23"/>
      <c r="C123" s="33"/>
      <c r="D123" s="33"/>
      <c r="E123" s="25"/>
      <c r="F123" s="25"/>
      <c r="G123" s="19"/>
      <c r="H123" s="19"/>
      <c r="I123" s="30"/>
      <c r="J123" s="30"/>
      <c r="K123" s="30"/>
    </row>
    <row r="124" spans="2:11" ht="18" customHeight="1" x14ac:dyDescent="0.25">
      <c r="B124" s="33"/>
      <c r="C124" s="33"/>
      <c r="D124" s="33"/>
      <c r="E124" s="8"/>
      <c r="F124" s="8"/>
      <c r="G124" s="8"/>
      <c r="H124" s="8"/>
      <c r="I124" s="8"/>
      <c r="J124" s="8"/>
      <c r="K124" s="8"/>
    </row>
    <row r="125" spans="2:11" ht="18" customHeight="1" x14ac:dyDescent="0.25">
      <c r="B125" s="33"/>
      <c r="C125" s="33"/>
      <c r="D125" s="33"/>
      <c r="E125" s="8"/>
      <c r="F125" s="8"/>
      <c r="G125" s="8"/>
      <c r="H125" s="8"/>
      <c r="I125" s="8"/>
      <c r="J125" s="8"/>
      <c r="K125" s="8"/>
    </row>
    <row r="126" spans="2:11" ht="18" customHeight="1" x14ac:dyDescent="0.25">
      <c r="B126" s="6"/>
      <c r="C126" s="6"/>
      <c r="D126" s="6"/>
      <c r="E126" s="7"/>
      <c r="F126" s="7"/>
      <c r="G126" s="7"/>
      <c r="H126" s="7"/>
      <c r="I126" s="7"/>
      <c r="J126" s="31"/>
    </row>
    <row r="127" spans="2:11" ht="18" customHeight="1" x14ac:dyDescent="0.25">
      <c r="B127" s="6"/>
      <c r="C127" s="6"/>
      <c r="D127" s="6"/>
      <c r="E127" s="7"/>
      <c r="F127" s="7"/>
      <c r="G127" s="7"/>
      <c r="H127" s="7"/>
      <c r="I127" s="7"/>
      <c r="J127" s="7"/>
      <c r="K127" s="31"/>
    </row>
    <row r="128" spans="2:11" ht="18" customHeight="1" x14ac:dyDescent="0.25">
      <c r="B128" s="6"/>
      <c r="C128" s="6"/>
      <c r="D128" s="6"/>
      <c r="E128" s="7"/>
      <c r="F128" s="7"/>
      <c r="G128" s="7"/>
      <c r="H128" s="7"/>
      <c r="I128" s="7"/>
      <c r="J128" s="31"/>
    </row>
    <row r="129" spans="2:11" ht="18" customHeight="1" x14ac:dyDescent="0.25">
      <c r="B129" s="6"/>
      <c r="C129" s="6"/>
      <c r="D129" s="6"/>
      <c r="E129" s="7"/>
      <c r="F129" s="7"/>
      <c r="G129" s="7"/>
      <c r="H129" s="7"/>
      <c r="I129" s="7"/>
      <c r="J129" s="7"/>
    </row>
    <row r="130" spans="2:11" ht="18" customHeight="1" x14ac:dyDescent="0.25">
      <c r="B130" s="6"/>
      <c r="C130" s="6"/>
      <c r="D130" s="6"/>
      <c r="E130" s="7"/>
      <c r="F130" s="7"/>
      <c r="G130" s="7"/>
      <c r="H130" s="7"/>
      <c r="I130" s="7"/>
      <c r="J130" s="7"/>
    </row>
    <row r="131" spans="2:11" ht="18" customHeight="1" x14ac:dyDescent="0.25">
      <c r="B131" s="6"/>
      <c r="C131" s="6"/>
      <c r="D131" s="6"/>
      <c r="E131" s="7"/>
      <c r="F131" s="7"/>
      <c r="G131" s="7"/>
      <c r="H131" s="7"/>
      <c r="I131" s="7"/>
      <c r="J131" s="7"/>
    </row>
    <row r="132" spans="2:11" ht="18" customHeight="1" x14ac:dyDescent="0.25">
      <c r="B132" s="6"/>
      <c r="C132" s="6"/>
      <c r="D132" s="6"/>
      <c r="E132" s="7"/>
      <c r="F132" s="7"/>
      <c r="G132" s="7"/>
      <c r="H132" s="7"/>
      <c r="I132" s="7"/>
      <c r="J132" s="7"/>
    </row>
    <row r="133" spans="2:11" ht="18" customHeight="1" x14ac:dyDescent="0.25">
      <c r="B133" s="38"/>
      <c r="C133" s="6"/>
      <c r="D133" s="6"/>
      <c r="E133" s="7"/>
      <c r="F133" s="7"/>
      <c r="G133" s="7"/>
      <c r="H133" s="7"/>
      <c r="I133" s="7"/>
      <c r="J133" s="7"/>
    </row>
    <row r="134" spans="2:11" ht="18" customHeight="1" x14ac:dyDescent="0.25">
      <c r="B134" s="38"/>
      <c r="C134" s="39"/>
      <c r="D134" s="39"/>
      <c r="E134" s="40"/>
      <c r="F134" s="40"/>
      <c r="G134" s="40"/>
      <c r="H134" s="40"/>
      <c r="I134" s="40"/>
      <c r="J134" s="40"/>
      <c r="K134" s="40"/>
    </row>
    <row r="135" spans="2:11" ht="18" customHeight="1" x14ac:dyDescent="0.25">
      <c r="B135" s="38"/>
      <c r="C135" s="39"/>
      <c r="D135" s="39"/>
      <c r="E135" s="40"/>
      <c r="F135" s="40"/>
      <c r="G135" s="40"/>
      <c r="H135" s="40"/>
      <c r="I135" s="40"/>
      <c r="J135" s="40"/>
      <c r="K135" s="40"/>
    </row>
    <row r="136" spans="2:11" ht="18" customHeight="1" x14ac:dyDescent="0.25">
      <c r="B136" s="38"/>
      <c r="C136" s="39"/>
      <c r="D136" s="39"/>
      <c r="E136" s="40"/>
      <c r="F136" s="40"/>
      <c r="G136" s="40"/>
      <c r="H136" s="40"/>
      <c r="I136" s="40"/>
      <c r="J136" s="40"/>
      <c r="K136" s="40"/>
    </row>
    <row r="137" spans="2:11" ht="18" customHeight="1" x14ac:dyDescent="0.25">
      <c r="B137" s="38"/>
      <c r="C137" s="39"/>
      <c r="D137" s="39"/>
      <c r="E137" s="40"/>
      <c r="F137" s="40"/>
      <c r="G137" s="40"/>
      <c r="H137" s="40"/>
      <c r="I137" s="40"/>
      <c r="J137" s="40"/>
      <c r="K137" s="40"/>
    </row>
    <row r="138" spans="2:11" ht="18" customHeight="1" x14ac:dyDescent="0.25">
      <c r="B138" s="38"/>
      <c r="C138" s="39"/>
      <c r="D138" s="39"/>
      <c r="E138" s="40"/>
      <c r="F138" s="40"/>
      <c r="G138" s="40"/>
      <c r="H138" s="40"/>
      <c r="I138" s="40"/>
      <c r="J138" s="40"/>
      <c r="K138" s="40"/>
    </row>
    <row r="139" spans="2:11" ht="18" customHeight="1" x14ac:dyDescent="0.25">
      <c r="B139" s="38"/>
      <c r="C139" s="36"/>
      <c r="D139" s="36"/>
      <c r="E139" s="37"/>
      <c r="F139" s="37"/>
      <c r="G139" s="37"/>
      <c r="H139" s="37"/>
      <c r="I139" s="7"/>
      <c r="J139" s="7"/>
    </row>
    <row r="140" spans="2:11" ht="18" customHeight="1" x14ac:dyDescent="0.25">
      <c r="B140" s="35"/>
      <c r="C140" s="36"/>
      <c r="D140" s="36"/>
      <c r="E140" s="37"/>
      <c r="F140" s="37"/>
      <c r="G140" s="37"/>
      <c r="H140" s="37"/>
      <c r="I140" s="7"/>
      <c r="J140" s="7"/>
    </row>
    <row r="141" spans="2:11" ht="18" customHeight="1" x14ac:dyDescent="0.25">
      <c r="B141" s="35"/>
      <c r="C141" s="36"/>
      <c r="D141" s="36"/>
      <c r="E141" s="37"/>
      <c r="F141" s="37"/>
      <c r="G141" s="37"/>
      <c r="H141" s="37"/>
      <c r="I141" s="7"/>
      <c r="J141" s="7"/>
    </row>
    <row r="142" spans="2:11" ht="18" customHeight="1" x14ac:dyDescent="0.25">
      <c r="B142" s="35"/>
      <c r="C142" s="36"/>
      <c r="D142" s="36"/>
      <c r="E142" s="37"/>
      <c r="F142" s="37"/>
      <c r="G142" s="37"/>
      <c r="H142" s="37"/>
      <c r="I142" s="7"/>
      <c r="J142" s="7"/>
    </row>
    <row r="143" spans="2:11" ht="18" customHeight="1" x14ac:dyDescent="0.25">
      <c r="B143" s="6"/>
      <c r="C143" s="6"/>
      <c r="D143" s="6"/>
      <c r="E143" s="7"/>
      <c r="F143" s="7"/>
      <c r="G143" s="7"/>
      <c r="H143" s="7"/>
      <c r="I143" s="7"/>
      <c r="J143" s="7"/>
    </row>
    <row r="144" spans="2:11" ht="18" customHeight="1" x14ac:dyDescent="0.25">
      <c r="B144" s="6"/>
      <c r="C144" s="6"/>
      <c r="D144" s="6"/>
      <c r="E144" s="7"/>
      <c r="F144" s="7"/>
      <c r="G144" s="7"/>
      <c r="H144" s="7"/>
      <c r="I144" s="7"/>
      <c r="J144" s="7"/>
    </row>
    <row r="145" spans="2:10" ht="18" customHeight="1" x14ac:dyDescent="0.25">
      <c r="B145" s="6"/>
      <c r="C145" s="6"/>
      <c r="D145" s="6"/>
      <c r="E145" s="7"/>
      <c r="F145" s="7"/>
      <c r="G145" s="7"/>
      <c r="H145" s="7"/>
      <c r="I145" s="7"/>
      <c r="J145" s="7"/>
    </row>
    <row r="146" spans="2:10" ht="18" customHeight="1" x14ac:dyDescent="0.25">
      <c r="B146" s="6"/>
      <c r="C146" s="6"/>
      <c r="D146" s="6"/>
      <c r="E146" s="7"/>
      <c r="F146" s="7"/>
      <c r="G146" s="7"/>
      <c r="H146" s="7"/>
      <c r="I146" s="7"/>
      <c r="J146" s="7"/>
    </row>
    <row r="147" spans="2:10" ht="18" customHeight="1" x14ac:dyDescent="0.25">
      <c r="B147" s="6"/>
      <c r="C147" s="6"/>
      <c r="D147" s="6"/>
      <c r="E147" s="7"/>
      <c r="F147" s="7"/>
      <c r="G147" s="7"/>
      <c r="H147" s="7"/>
      <c r="I147" s="7"/>
      <c r="J147" s="7"/>
    </row>
    <row r="148" spans="2:10" ht="18" customHeight="1" x14ac:dyDescent="0.25">
      <c r="B148" s="6"/>
      <c r="C148" s="6"/>
      <c r="D148" s="6"/>
      <c r="E148" s="7"/>
      <c r="F148" s="7"/>
      <c r="G148" s="7"/>
      <c r="H148" s="7"/>
      <c r="I148" s="7"/>
      <c r="J148" s="7"/>
    </row>
    <row r="149" spans="2:10" ht="18" customHeight="1" x14ac:dyDescent="0.25">
      <c r="B149" s="6"/>
      <c r="C149" s="6"/>
      <c r="D149" s="6"/>
      <c r="E149" s="7"/>
      <c r="F149" s="7"/>
      <c r="G149" s="7"/>
      <c r="H149" s="7"/>
      <c r="I149" s="7"/>
      <c r="J149" s="7"/>
    </row>
    <row r="150" spans="2:10" ht="18" customHeight="1" x14ac:dyDescent="0.25">
      <c r="B150" s="6"/>
      <c r="C150" s="6"/>
      <c r="D150" s="6"/>
      <c r="E150" s="7"/>
      <c r="F150" s="7"/>
      <c r="G150" s="7"/>
      <c r="H150" s="7"/>
      <c r="I150" s="7"/>
      <c r="J150" s="7"/>
    </row>
    <row r="151" spans="2:10" ht="18" customHeight="1" x14ac:dyDescent="0.25">
      <c r="B151" s="6"/>
      <c r="C151" s="6"/>
      <c r="D151" s="6"/>
      <c r="E151" s="7"/>
      <c r="F151" s="7"/>
      <c r="G151" s="7"/>
      <c r="H151" s="7"/>
      <c r="I151" s="7"/>
      <c r="J151" s="7"/>
    </row>
    <row r="152" spans="2:10" ht="18" customHeight="1" x14ac:dyDescent="0.25">
      <c r="B152" s="6"/>
      <c r="C152" s="6"/>
      <c r="D152" s="6"/>
      <c r="E152" s="7"/>
      <c r="F152" s="7"/>
      <c r="G152" s="7"/>
      <c r="H152" s="7"/>
      <c r="I152" s="7"/>
      <c r="J152" s="7"/>
    </row>
    <row r="153" spans="2:10" ht="18" customHeight="1" x14ac:dyDescent="0.25">
      <c r="B153" s="6"/>
      <c r="C153" s="6"/>
      <c r="D153" s="6"/>
      <c r="E153" s="7"/>
      <c r="F153" s="7"/>
      <c r="G153" s="7"/>
      <c r="H153" s="7"/>
      <c r="I153" s="7"/>
      <c r="J153" s="7"/>
    </row>
    <row r="154" spans="2:10" ht="18" customHeight="1" x14ac:dyDescent="0.25">
      <c r="B154" s="6"/>
      <c r="C154" s="6"/>
      <c r="D154" s="6"/>
      <c r="E154" s="7"/>
      <c r="F154" s="7"/>
      <c r="G154" s="7"/>
      <c r="H154" s="7"/>
      <c r="I154" s="7"/>
      <c r="J154" s="7"/>
    </row>
    <row r="155" spans="2:10" ht="18" customHeight="1" x14ac:dyDescent="0.25">
      <c r="B155" s="6"/>
      <c r="C155" s="6"/>
      <c r="D155" s="6"/>
      <c r="E155" s="7"/>
      <c r="F155" s="7"/>
      <c r="G155" s="7"/>
      <c r="H155" s="7"/>
      <c r="I155" s="7"/>
      <c r="J155" s="7"/>
    </row>
    <row r="156" spans="2:10" ht="18" customHeight="1" x14ac:dyDescent="0.25">
      <c r="B156" s="6"/>
      <c r="C156" s="6"/>
      <c r="D156" s="6"/>
      <c r="E156" s="7"/>
      <c r="F156" s="7"/>
      <c r="G156" s="7"/>
      <c r="H156" s="7"/>
      <c r="I156" s="7"/>
      <c r="J156" s="7"/>
    </row>
    <row r="157" spans="2:10" ht="12.75" customHeight="1" x14ac:dyDescent="0.25"/>
    <row r="158" spans="2:10" ht="12.75" customHeight="1" x14ac:dyDescent="0.25"/>
    <row r="167" ht="12.75" customHeight="1" x14ac:dyDescent="0.25"/>
    <row r="169" ht="12.75" customHeight="1" x14ac:dyDescent="0.25"/>
    <row r="175" ht="12.75" customHeight="1" x14ac:dyDescent="0.25"/>
    <row r="178" ht="12.75" customHeight="1" x14ac:dyDescent="0.25"/>
    <row r="183" ht="12.75" customHeight="1" x14ac:dyDescent="0.25"/>
    <row r="186" ht="12.75" customHeight="1" x14ac:dyDescent="0.25"/>
    <row r="192" ht="12.75" customHeight="1" x14ac:dyDescent="0.25"/>
  </sheetData>
  <mergeCells count="100">
    <mergeCell ref="D81:D82"/>
    <mergeCell ref="E45:E46"/>
    <mergeCell ref="G45:G46"/>
    <mergeCell ref="I81:I82"/>
    <mergeCell ref="I90:I91"/>
    <mergeCell ref="F81:F82"/>
    <mergeCell ref="B89:J89"/>
    <mergeCell ref="H10:H11"/>
    <mergeCell ref="B9:J9"/>
    <mergeCell ref="B19:J19"/>
    <mergeCell ref="B27:J27"/>
    <mergeCell ref="B35:J35"/>
    <mergeCell ref="F10:F11"/>
    <mergeCell ref="G10:G11"/>
    <mergeCell ref="J10:J11"/>
    <mergeCell ref="B44:J44"/>
    <mergeCell ref="B53:J53"/>
    <mergeCell ref="B62:J62"/>
    <mergeCell ref="B71:J71"/>
    <mergeCell ref="B80:J80"/>
    <mergeCell ref="H36:H37"/>
    <mergeCell ref="I108:I109"/>
    <mergeCell ref="E63:E64"/>
    <mergeCell ref="G63:G64"/>
    <mergeCell ref="C54:C55"/>
    <mergeCell ref="H108:H109"/>
    <mergeCell ref="G108:G109"/>
    <mergeCell ref="C108:C109"/>
    <mergeCell ref="F108:F109"/>
    <mergeCell ref="E36:E37"/>
    <mergeCell ref="C36:C37"/>
    <mergeCell ref="D36:D37"/>
    <mergeCell ref="D45:D46"/>
    <mergeCell ref="D54:D55"/>
    <mergeCell ref="D63:D64"/>
    <mergeCell ref="D72:D73"/>
    <mergeCell ref="B99:B100"/>
    <mergeCell ref="D99:D100"/>
    <mergeCell ref="B107:J107"/>
    <mergeCell ref="H63:H64"/>
    <mergeCell ref="F45:F46"/>
    <mergeCell ref="H45:H46"/>
    <mergeCell ref="B90:B91"/>
    <mergeCell ref="F99:F100"/>
    <mergeCell ref="B63:B64"/>
    <mergeCell ref="B54:B55"/>
    <mergeCell ref="J72:J73"/>
    <mergeCell ref="E90:E91"/>
    <mergeCell ref="G90:G91"/>
    <mergeCell ref="C45:C46"/>
    <mergeCell ref="B72:B73"/>
    <mergeCell ref="J99:J100"/>
    <mergeCell ref="B108:B109"/>
    <mergeCell ref="I72:I73"/>
    <mergeCell ref="B10:B11"/>
    <mergeCell ref="D10:D11"/>
    <mergeCell ref="C72:C73"/>
    <mergeCell ref="C99:C100"/>
    <mergeCell ref="G36:G37"/>
    <mergeCell ref="F72:F73"/>
    <mergeCell ref="H72:H73"/>
    <mergeCell ref="G99:G100"/>
    <mergeCell ref="I99:I100"/>
    <mergeCell ref="C63:C64"/>
    <mergeCell ref="I45:I46"/>
    <mergeCell ref="C81:C82"/>
    <mergeCell ref="E81:E82"/>
    <mergeCell ref="E108:E109"/>
    <mergeCell ref="A6:J6"/>
    <mergeCell ref="B81:B82"/>
    <mergeCell ref="E54:E55"/>
    <mergeCell ref="H81:H82"/>
    <mergeCell ref="H90:H91"/>
    <mergeCell ref="I10:I11"/>
    <mergeCell ref="F63:F64"/>
    <mergeCell ref="A7:J7"/>
    <mergeCell ref="B36:B37"/>
    <mergeCell ref="B45:B46"/>
    <mergeCell ref="D90:D91"/>
    <mergeCell ref="F90:F91"/>
    <mergeCell ref="C10:C11"/>
    <mergeCell ref="E10:E11"/>
    <mergeCell ref="E72:E73"/>
    <mergeCell ref="G72:G73"/>
    <mergeCell ref="K10:K11"/>
    <mergeCell ref="F54:F55"/>
    <mergeCell ref="J81:J82"/>
    <mergeCell ref="G81:G82"/>
    <mergeCell ref="D108:D109"/>
    <mergeCell ref="H54:H55"/>
    <mergeCell ref="I36:I37"/>
    <mergeCell ref="F36:F37"/>
    <mergeCell ref="J108:J109"/>
    <mergeCell ref="E99:E100"/>
    <mergeCell ref="I63:I64"/>
    <mergeCell ref="B98:J98"/>
    <mergeCell ref="G54:G55"/>
    <mergeCell ref="C90:C91"/>
    <mergeCell ref="I54:I55"/>
    <mergeCell ref="H99:H100"/>
  </mergeCells>
  <printOptions horizontalCentered="1"/>
  <pageMargins left="0.25" right="0.25" top="0.45" bottom="0.45" header="0.2" footer="0.2"/>
  <pageSetup paperSize="9" scale="77" fitToHeight="0" orientation="landscape" r:id="rId1"/>
  <headerFooter>
    <oddFooter>&amp;C&amp;8 &amp;K667784Asea360 Consolidation | Export Sailing Schedule | 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MELBOURNE</vt:lpstr>
      <vt:lpstr>SYDNEY</vt:lpstr>
      <vt:lpstr>BRISBANE</vt:lpstr>
      <vt:lpstr>ADELAIDE</vt:lpstr>
      <vt:lpstr>FREMANTLE</vt:lpstr>
      <vt:lpstr>ADELAIDE!Print_Area</vt:lpstr>
      <vt:lpstr>BRISBANE!Print_Area</vt:lpstr>
      <vt:lpstr>FREMANTLE!Print_Area</vt:lpstr>
      <vt:lpstr>MELBOURNE!Print_Area</vt:lpstr>
      <vt:lpstr>SYDNEY!Print_Area</vt:lpstr>
      <vt:lpstr>ADELAIDE!Print_Titles</vt:lpstr>
      <vt:lpstr>BRISBANE!Print_Titles</vt:lpstr>
      <vt:lpstr>FREMANTLE!Print_Titles</vt:lpstr>
      <vt:lpstr>MELBOURNE!Print_Titles</vt:lpstr>
      <vt:lpstr>SYDNEY!Print_Titles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Jalinda Bennett</dc:creator>
  <cp:lastModifiedBy>Jade Carter</cp:lastModifiedBy>
  <cp:lastPrinted>2026-09-18T08:49:50Z</cp:lastPrinted>
  <dcterms:created xsi:type="dcterms:W3CDTF">2020-04-24T06:14:08Z</dcterms:created>
  <dcterms:modified xsi:type="dcterms:W3CDTF">2026-10-11T22:51:33Z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0x010100BAFA3DCF67ACE543922E90E33FC7D67D</vt:lpwstr>
  </property>
</Properties>
</file>