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932BDA12-1D34-4FF2-80E1-863CF3938727}" xr6:coauthVersionLast="47" xr6:coauthVersionMax="47" xr10:uidLastSave="{00000000-0000-0000-0000-000000000000}"/>
  <bookViews>
    <workbookView xWindow="-28920" yWindow="-120" windowWidth="29040" windowHeight="15720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ADELAIDE!$A$1:$K$102</definedName>
    <definedName name="_xlnm.Print_Area" localSheetId="2">BRISBANE!$A$1:$K$115</definedName>
    <definedName name="_xlnm.Print_Area" localSheetId="4">FREMANTLE!$A$1:$K$82</definedName>
    <definedName name="_xlnm.Print_Area" localSheetId="0">MELBOURNE!$A$1:$S$217</definedName>
    <definedName name="_xlnm.Print_Area" localSheetId="1">SYDNEY!$A$1:$M$142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8" i="2" l="1"/>
  <c r="E38" i="2"/>
  <c r="E37" i="2"/>
  <c r="D37" i="2"/>
  <c r="E36" i="2"/>
  <c r="D36" i="2"/>
  <c r="E35" i="2"/>
  <c r="D35" i="2"/>
  <c r="E34" i="2"/>
  <c r="E26" i="2" s="1"/>
  <c r="D34" i="2"/>
  <c r="D26" i="2" s="1"/>
  <c r="E33" i="2"/>
  <c r="E25" i="2" s="1"/>
  <c r="D33" i="2"/>
  <c r="E32" i="2"/>
  <c r="D32" i="2"/>
  <c r="H25" i="2"/>
  <c r="H26" i="2"/>
  <c r="G25" i="2"/>
  <c r="I25" i="2" s="1"/>
  <c r="G26" i="2"/>
  <c r="I26" i="2" s="1"/>
  <c r="F25" i="2"/>
  <c r="F26" i="2"/>
  <c r="D25" i="2"/>
  <c r="C25" i="2"/>
  <c r="C26" i="2"/>
  <c r="B25" i="2"/>
  <c r="B26" i="2"/>
  <c r="H24" i="2"/>
  <c r="G24" i="2"/>
  <c r="F24" i="2"/>
  <c r="E24" i="2"/>
  <c r="D24" i="2"/>
  <c r="C24" i="2"/>
  <c r="B24" i="2"/>
  <c r="D96" i="2"/>
  <c r="D95" i="2"/>
  <c r="D94" i="2"/>
  <c r="D93" i="2"/>
  <c r="D92" i="2"/>
  <c r="D58" i="5"/>
  <c r="D57" i="5"/>
  <c r="D56" i="5"/>
  <c r="D55" i="5"/>
  <c r="D16" i="5"/>
  <c r="D15" i="5"/>
  <c r="D14" i="5"/>
  <c r="D13" i="5"/>
  <c r="D17" i="4"/>
  <c r="D16" i="4"/>
  <c r="D82" i="3"/>
  <c r="D81" i="3"/>
  <c r="D79" i="3"/>
  <c r="D80" i="3"/>
  <c r="D27" i="3"/>
  <c r="D22" i="3"/>
  <c r="H160" i="1"/>
  <c r="D160" i="1"/>
  <c r="F89" i="1"/>
  <c r="D71" i="1"/>
  <c r="F45" i="1"/>
  <c r="D40" i="1"/>
  <c r="D38" i="1"/>
  <c r="D33" i="1"/>
  <c r="D31" i="1"/>
  <c r="D30" i="1"/>
  <c r="D159" i="1"/>
  <c r="H158" i="1"/>
  <c r="D158" i="1"/>
  <c r="D157" i="1"/>
  <c r="H156" i="1"/>
  <c r="D156" i="1"/>
  <c r="D155" i="1"/>
  <c r="H154" i="1"/>
  <c r="D154" i="1"/>
  <c r="D153" i="1"/>
  <c r="D70" i="1"/>
  <c r="D69" i="1"/>
  <c r="D68" i="1"/>
  <c r="D67" i="1"/>
  <c r="D66" i="1"/>
  <c r="D15" i="4"/>
  <c r="D14" i="4"/>
  <c r="H17" i="3"/>
  <c r="D17" i="3"/>
  <c r="D16" i="3"/>
  <c r="D15" i="3"/>
  <c r="D14" i="3"/>
  <c r="D13" i="3"/>
  <c r="D12" i="3"/>
  <c r="E23" i="1"/>
  <c r="I20" i="1"/>
  <c r="I19" i="1"/>
  <c r="I18" i="1"/>
  <c r="E22" i="1"/>
  <c r="E21" i="1"/>
  <c r="E20" i="1"/>
  <c r="E19" i="1"/>
  <c r="E18" i="1"/>
  <c r="E17" i="1"/>
  <c r="E127" i="1"/>
  <c r="E126" i="1"/>
  <c r="E125" i="1"/>
  <c r="E124" i="1"/>
  <c r="G104" i="1"/>
  <c r="G103" i="1"/>
  <c r="G102" i="1"/>
  <c r="G101" i="1"/>
  <c r="G100" i="1"/>
  <c r="G99" i="1"/>
  <c r="H27" i="3" l="1"/>
  <c r="H26" i="3"/>
  <c r="H25" i="3"/>
  <c r="H24" i="3"/>
  <c r="H23" i="3"/>
  <c r="H22" i="3"/>
  <c r="I24" i="2"/>
  <c r="C89" i="1"/>
  <c r="C90" i="1"/>
  <c r="C91" i="1"/>
  <c r="C92" i="1"/>
  <c r="C93" i="1"/>
  <c r="C88" i="1"/>
  <c r="C100" i="1"/>
  <c r="C101" i="1"/>
  <c r="C102" i="1"/>
  <c r="C103" i="1"/>
  <c r="C104" i="1"/>
  <c r="C99" i="1"/>
  <c r="B100" i="1"/>
  <c r="B101" i="1"/>
  <c r="B102" i="1"/>
  <c r="B103" i="1"/>
  <c r="B104" i="1"/>
  <c r="B125" i="1"/>
  <c r="B126" i="1"/>
  <c r="B127" i="1"/>
  <c r="B128" i="1"/>
  <c r="B129" i="1"/>
  <c r="B124" i="1"/>
  <c r="B99" i="1"/>
  <c r="F135" i="1"/>
  <c r="F136" i="1"/>
  <c r="F137" i="1"/>
  <c r="F138" i="1"/>
  <c r="F139" i="1"/>
  <c r="F134" i="1"/>
  <c r="E135" i="1"/>
  <c r="D125" i="1"/>
  <c r="D126" i="1"/>
  <c r="D127" i="1"/>
  <c r="D124" i="1"/>
  <c r="D115" i="1"/>
  <c r="D116" i="1"/>
  <c r="D117" i="1"/>
  <c r="D118" i="1"/>
  <c r="D119" i="1"/>
  <c r="D114" i="1"/>
  <c r="D77" i="1"/>
  <c r="D78" i="1"/>
  <c r="D79" i="1"/>
  <c r="D80" i="1"/>
  <c r="D81" i="1"/>
  <c r="D82" i="1"/>
  <c r="E100" i="1"/>
  <c r="E101" i="1"/>
  <c r="E102" i="1"/>
  <c r="E103" i="1"/>
  <c r="E104" i="1"/>
  <c r="E99" i="1"/>
  <c r="F100" i="1"/>
  <c r="H100" i="1" s="1"/>
  <c r="F101" i="1"/>
  <c r="H101" i="1" s="1"/>
  <c r="F102" i="1"/>
  <c r="H102" i="1" s="1"/>
  <c r="F103" i="1"/>
  <c r="H103" i="1" s="1"/>
  <c r="F104" i="1"/>
  <c r="F99" i="1"/>
  <c r="F90" i="1"/>
  <c r="F91" i="1"/>
  <c r="F92" i="1"/>
  <c r="F93" i="1"/>
  <c r="F88" i="1"/>
  <c r="E89" i="1"/>
  <c r="E90" i="1"/>
  <c r="E91" i="1"/>
  <c r="E92" i="1"/>
  <c r="E93" i="1"/>
  <c r="E88" i="1"/>
  <c r="D46" i="1"/>
  <c r="D47" i="1"/>
  <c r="D48" i="1"/>
  <c r="D49" i="1"/>
  <c r="D50" i="1"/>
  <c r="D26" i="3"/>
  <c r="D25" i="3"/>
  <c r="D24" i="3"/>
  <c r="D23" i="3"/>
  <c r="D19" i="2"/>
  <c r="E19" i="2"/>
  <c r="E18" i="2"/>
  <c r="D18" i="2"/>
  <c r="E17" i="2"/>
  <c r="D17" i="2"/>
  <c r="E16" i="2"/>
  <c r="D16" i="2"/>
  <c r="E15" i="2"/>
  <c r="D15" i="2"/>
  <c r="E14" i="2"/>
  <c r="D14" i="2"/>
  <c r="E13" i="2"/>
  <c r="D13" i="2"/>
  <c r="H70" i="1"/>
  <c r="E81" i="1"/>
  <c r="H16" i="5"/>
  <c r="D32" i="1"/>
  <c r="D45" i="1"/>
  <c r="B47" i="1"/>
  <c r="G78" i="1"/>
  <c r="G79" i="1"/>
  <c r="G80" i="1"/>
  <c r="G81" i="1"/>
  <c r="G82" i="1"/>
  <c r="F78" i="1"/>
  <c r="F79" i="1"/>
  <c r="F80" i="1"/>
  <c r="F81" i="1"/>
  <c r="F82" i="1"/>
  <c r="E78" i="1"/>
  <c r="E79" i="1"/>
  <c r="E80" i="1"/>
  <c r="C78" i="1"/>
  <c r="C79" i="1"/>
  <c r="C80" i="1"/>
  <c r="C81" i="1"/>
  <c r="C82" i="1"/>
  <c r="G77" i="1"/>
  <c r="F77" i="1"/>
  <c r="E77" i="1"/>
  <c r="C77" i="1"/>
  <c r="E82" i="1" l="1"/>
  <c r="K22" i="3"/>
  <c r="D39" i="1"/>
  <c r="I89" i="1"/>
  <c r="I90" i="1"/>
  <c r="I91" i="1"/>
  <c r="I92" i="1"/>
  <c r="I93" i="1"/>
  <c r="I88" i="1"/>
  <c r="J67" i="1"/>
  <c r="J68" i="1"/>
  <c r="J69" i="1"/>
  <c r="J70" i="1"/>
  <c r="J71" i="1"/>
  <c r="J66" i="1"/>
  <c r="H66" i="1"/>
  <c r="I66" i="1"/>
  <c r="H67" i="1"/>
  <c r="I67" i="1"/>
  <c r="H68" i="1"/>
  <c r="I68" i="1"/>
  <c r="H69" i="1"/>
  <c r="I69" i="1"/>
  <c r="I70" i="1"/>
  <c r="H71" i="1"/>
  <c r="I71" i="1"/>
  <c r="J78" i="1"/>
  <c r="J79" i="1"/>
  <c r="J80" i="1"/>
  <c r="J81" i="1"/>
  <c r="J82" i="1"/>
  <c r="J77" i="1"/>
  <c r="I77" i="1"/>
  <c r="J23" i="1" l="1"/>
  <c r="J22" i="1"/>
  <c r="J21" i="1"/>
  <c r="J20" i="1"/>
  <c r="J19" i="1"/>
  <c r="J18" i="1"/>
  <c r="J17" i="1"/>
  <c r="H14" i="4"/>
  <c r="B90" i="1"/>
  <c r="B89" i="1"/>
  <c r="B88" i="1"/>
  <c r="B118" i="1"/>
  <c r="B116" i="1"/>
  <c r="B115" i="1"/>
  <c r="B114" i="1"/>
  <c r="I78" i="1"/>
  <c r="J104" i="1" l="1"/>
  <c r="J103" i="1"/>
  <c r="J102" i="1"/>
  <c r="J101" i="1"/>
  <c r="J100" i="1"/>
  <c r="J99" i="1"/>
  <c r="I104" i="1"/>
  <c r="I103" i="1"/>
  <c r="I102" i="1"/>
  <c r="I101" i="1"/>
  <c r="I100" i="1"/>
  <c r="I99" i="1"/>
  <c r="H104" i="1"/>
  <c r="H99" i="1"/>
  <c r="D104" i="1"/>
  <c r="D103" i="1"/>
  <c r="D102" i="1"/>
  <c r="D101" i="1"/>
  <c r="D100" i="1"/>
  <c r="D99" i="1"/>
  <c r="C114" i="1"/>
  <c r="E114" i="1"/>
  <c r="F114" i="1"/>
  <c r="G114" i="1"/>
  <c r="C115" i="1"/>
  <c r="E115" i="1"/>
  <c r="F115" i="1"/>
  <c r="H115" i="1" s="1"/>
  <c r="G115" i="1"/>
  <c r="G125" i="1" s="1"/>
  <c r="B93" i="1"/>
  <c r="B92" i="1"/>
  <c r="B91" i="1"/>
  <c r="D88" i="1"/>
  <c r="B82" i="1"/>
  <c r="B81" i="1"/>
  <c r="B80" i="1"/>
  <c r="B79" i="1"/>
  <c r="B78" i="1"/>
  <c r="B77" i="1"/>
  <c r="H93" i="1"/>
  <c r="D93" i="1"/>
  <c r="H92" i="1"/>
  <c r="D92" i="1"/>
  <c r="H91" i="1"/>
  <c r="D91" i="1"/>
  <c r="H90" i="1"/>
  <c r="D90" i="1"/>
  <c r="H89" i="1"/>
  <c r="D89" i="1"/>
  <c r="H88" i="1"/>
  <c r="I82" i="1"/>
  <c r="H82" i="1"/>
  <c r="I81" i="1"/>
  <c r="H81" i="1"/>
  <c r="I80" i="1"/>
  <c r="H80" i="1"/>
  <c r="I79" i="1"/>
  <c r="H79" i="1"/>
  <c r="H78" i="1"/>
  <c r="H77" i="1"/>
  <c r="H114" i="1" l="1"/>
  <c r="J114" i="1"/>
  <c r="I114" i="1"/>
  <c r="K114" i="1"/>
  <c r="I115" i="1"/>
  <c r="K115" i="1"/>
  <c r="J115" i="1"/>
  <c r="I13" i="2" l="1"/>
  <c r="J13" i="2"/>
  <c r="K13" i="2"/>
  <c r="I14" i="2"/>
  <c r="J14" i="2"/>
  <c r="K14" i="2"/>
  <c r="I15" i="2"/>
  <c r="J15" i="2"/>
  <c r="K15" i="2"/>
  <c r="I16" i="2"/>
  <c r="J16" i="2"/>
  <c r="K16" i="2"/>
  <c r="I17" i="2"/>
  <c r="J17" i="2"/>
  <c r="K17" i="2"/>
  <c r="I18" i="2"/>
  <c r="J18" i="2"/>
  <c r="K18" i="2"/>
  <c r="E49" i="1" l="1"/>
  <c r="E50" i="1"/>
  <c r="G45" i="1" l="1"/>
  <c r="H45" i="1"/>
  <c r="I45" i="1"/>
  <c r="F46" i="1" l="1"/>
  <c r="E45" i="1"/>
  <c r="E48" i="3"/>
  <c r="E47" i="3"/>
  <c r="E46" i="3"/>
  <c r="E45" i="3"/>
  <c r="E44" i="3"/>
  <c r="E43" i="3"/>
  <c r="G48" i="3"/>
  <c r="G47" i="3"/>
  <c r="G46" i="3"/>
  <c r="G45" i="3"/>
  <c r="G44" i="3"/>
  <c r="G43" i="3"/>
  <c r="I43" i="3" s="1"/>
  <c r="F48" i="3"/>
  <c r="F47" i="3"/>
  <c r="F46" i="3"/>
  <c r="F45" i="3"/>
  <c r="F54" i="3" s="1"/>
  <c r="F44" i="3"/>
  <c r="F53" i="3" s="1"/>
  <c r="F43" i="3"/>
  <c r="E56" i="3"/>
  <c r="E55" i="3"/>
  <c r="E54" i="3"/>
  <c r="E53" i="3"/>
  <c r="E52" i="3"/>
  <c r="F56" i="3"/>
  <c r="F55" i="3"/>
  <c r="F52" i="3"/>
  <c r="G52" i="3"/>
  <c r="G53" i="3"/>
  <c r="G63" i="3"/>
  <c r="G62" i="3"/>
  <c r="G61" i="3"/>
  <c r="G60" i="3"/>
  <c r="F63" i="3"/>
  <c r="H63" i="3" s="1"/>
  <c r="F62" i="3"/>
  <c r="H62" i="3" s="1"/>
  <c r="F61" i="3"/>
  <c r="H61" i="3" s="1"/>
  <c r="F60" i="3"/>
  <c r="H60" i="3" s="1"/>
  <c r="E63" i="3"/>
  <c r="E62" i="3"/>
  <c r="E61" i="3"/>
  <c r="E60" i="3"/>
  <c r="D47" i="3"/>
  <c r="D45" i="3"/>
  <c r="D48" i="3"/>
  <c r="D46" i="3"/>
  <c r="D43" i="3"/>
  <c r="G46" i="1" l="1"/>
  <c r="I46" i="1"/>
  <c r="H46" i="1"/>
  <c r="F116" i="1"/>
  <c r="F50" i="1"/>
  <c r="F49" i="1"/>
  <c r="F48" i="1"/>
  <c r="F47" i="1"/>
  <c r="E48" i="1"/>
  <c r="E47" i="1"/>
  <c r="E46" i="1"/>
  <c r="G47" i="1" l="1"/>
  <c r="I47" i="1"/>
  <c r="H47" i="1"/>
  <c r="G48" i="1"/>
  <c r="H48" i="1"/>
  <c r="I48" i="1"/>
  <c r="G49" i="1"/>
  <c r="H49" i="1"/>
  <c r="I49" i="1"/>
  <c r="G50" i="1"/>
  <c r="H50" i="1"/>
  <c r="I50" i="1"/>
  <c r="H116" i="1"/>
  <c r="K116" i="1"/>
  <c r="I116" i="1"/>
  <c r="J116" i="1"/>
  <c r="C50" i="1"/>
  <c r="C49" i="1"/>
  <c r="C48" i="1"/>
  <c r="C47" i="1"/>
  <c r="C46" i="1"/>
  <c r="C45" i="1"/>
  <c r="B45" i="1"/>
  <c r="L18" i="2" l="1"/>
  <c r="I37" i="2"/>
  <c r="J37" i="2"/>
  <c r="K37" i="2"/>
  <c r="B44" i="3" l="1"/>
  <c r="C44" i="3"/>
  <c r="B53" i="3"/>
  <c r="D63" i="3" l="1"/>
  <c r="B43" i="3" l="1"/>
  <c r="C43" i="3"/>
  <c r="B45" i="3"/>
  <c r="C45" i="3"/>
  <c r="B46" i="3"/>
  <c r="C46" i="3"/>
  <c r="B47" i="3"/>
  <c r="C47" i="3"/>
  <c r="B48" i="3"/>
  <c r="C48" i="3"/>
  <c r="B46" i="1"/>
  <c r="C116" i="1" l="1"/>
  <c r="E116" i="1"/>
  <c r="G116" i="1"/>
  <c r="G55" i="3" l="1"/>
  <c r="B56" i="3"/>
  <c r="B55" i="3"/>
  <c r="B54" i="3"/>
  <c r="B52" i="3"/>
  <c r="A8" i="3" l="1"/>
  <c r="B119" i="1"/>
  <c r="D60" i="3" l="1"/>
  <c r="D56" i="3"/>
  <c r="D55" i="3"/>
  <c r="D52" i="3"/>
  <c r="G56" i="3" l="1"/>
  <c r="E56" i="2" l="1"/>
  <c r="E64" i="2"/>
  <c r="D48" i="5"/>
  <c r="D22" i="5"/>
  <c r="D30" i="5" s="1"/>
  <c r="D46" i="5"/>
  <c r="I17" i="1"/>
  <c r="K17" i="1"/>
  <c r="K18" i="1"/>
  <c r="K19" i="1"/>
  <c r="K20" i="1"/>
  <c r="I21" i="1"/>
  <c r="K21" i="1"/>
  <c r="I22" i="1"/>
  <c r="K22" i="1"/>
  <c r="I23" i="1"/>
  <c r="K23" i="1"/>
  <c r="E75" i="2"/>
  <c r="E74" i="2"/>
  <c r="E73" i="2"/>
  <c r="E72" i="2"/>
  <c r="E67" i="2"/>
  <c r="E66" i="2"/>
  <c r="E65" i="2"/>
  <c r="E58" i="2"/>
  <c r="B58" i="2"/>
  <c r="E57" i="2"/>
  <c r="D49" i="5"/>
  <c r="D23" i="5"/>
  <c r="D31" i="5" s="1"/>
  <c r="E32" i="4"/>
  <c r="D32" i="4" s="1"/>
  <c r="B48" i="1"/>
  <c r="B49" i="1"/>
  <c r="B50" i="1"/>
  <c r="F128" i="1"/>
  <c r="F127" i="1"/>
  <c r="F126" i="1"/>
  <c r="E129" i="1"/>
  <c r="D129" i="1" s="1"/>
  <c r="E128" i="1"/>
  <c r="D128" i="1" s="1"/>
  <c r="G118" i="1"/>
  <c r="G128" i="1" s="1"/>
  <c r="G138" i="1" s="1"/>
  <c r="G119" i="1"/>
  <c r="G129" i="1" s="1"/>
  <c r="G139" i="1" s="1"/>
  <c r="G117" i="1"/>
  <c r="G127" i="1" s="1"/>
  <c r="G137" i="1" s="1"/>
  <c r="F118" i="1"/>
  <c r="F119" i="1"/>
  <c r="F117" i="1"/>
  <c r="E118" i="1"/>
  <c r="E119" i="1"/>
  <c r="E117" i="1"/>
  <c r="C119" i="1"/>
  <c r="C118" i="1"/>
  <c r="B117" i="1"/>
  <c r="C117" i="1"/>
  <c r="F125" i="1"/>
  <c r="F129" i="1"/>
  <c r="G135" i="1"/>
  <c r="G126" i="1"/>
  <c r="G136" i="1" s="1"/>
  <c r="G124" i="1"/>
  <c r="J124" i="1" s="1"/>
  <c r="K119" i="1" l="1"/>
  <c r="J119" i="1"/>
  <c r="I119" i="1"/>
  <c r="H118" i="1"/>
  <c r="K118" i="1"/>
  <c r="I118" i="1"/>
  <c r="J118" i="1"/>
  <c r="H117" i="1"/>
  <c r="K117" i="1"/>
  <c r="I117" i="1"/>
  <c r="J117" i="1"/>
  <c r="H119" i="1"/>
  <c r="E55" i="2"/>
  <c r="D21" i="5"/>
  <c r="D29" i="5" s="1"/>
  <c r="D47" i="5"/>
  <c r="D24" i="5"/>
  <c r="D32" i="5" s="1"/>
  <c r="G134" i="1"/>
  <c r="B48" i="4"/>
  <c r="B49" i="4"/>
  <c r="G47" i="4" l="1"/>
  <c r="G48" i="4"/>
  <c r="G49" i="4"/>
  <c r="G46" i="4"/>
  <c r="G30" i="4"/>
  <c r="G31" i="4"/>
  <c r="G32" i="4"/>
  <c r="G29" i="4"/>
  <c r="G23" i="4"/>
  <c r="G24" i="4"/>
  <c r="G25" i="4"/>
  <c r="G22" i="4"/>
  <c r="I33" i="2" l="1"/>
  <c r="J33" i="2"/>
  <c r="K33" i="2"/>
  <c r="I34" i="2"/>
  <c r="J34" i="2"/>
  <c r="K34" i="2"/>
  <c r="I35" i="2"/>
  <c r="J35" i="2"/>
  <c r="K35" i="2"/>
  <c r="I36" i="2"/>
  <c r="J36" i="2"/>
  <c r="K36" i="2"/>
  <c r="I38" i="2"/>
  <c r="J38" i="2"/>
  <c r="K38" i="2"/>
  <c r="I32" i="2"/>
  <c r="J32" i="2"/>
  <c r="K32" i="2"/>
  <c r="E138" i="1" l="1"/>
  <c r="D138" i="1" s="1"/>
  <c r="E137" i="1"/>
  <c r="D137" i="1" s="1"/>
  <c r="E136" i="1"/>
  <c r="D136" i="1" s="1"/>
  <c r="D135" i="1"/>
  <c r="E134" i="1"/>
  <c r="D134" i="1" s="1"/>
  <c r="A8" i="4" l="1"/>
  <c r="I17" i="3" l="1"/>
  <c r="I16" i="3"/>
  <c r="I15" i="3"/>
  <c r="I14" i="3"/>
  <c r="I13" i="3"/>
  <c r="I12" i="3"/>
  <c r="L19" i="2"/>
  <c r="L17" i="2"/>
  <c r="L16" i="2"/>
  <c r="L15" i="2"/>
  <c r="L14" i="2"/>
  <c r="L13" i="2"/>
  <c r="J19" i="2" l="1"/>
  <c r="E139" i="1" l="1"/>
  <c r="D139" i="1" s="1"/>
  <c r="C134" i="1"/>
  <c r="B134" i="1"/>
  <c r="C135" i="1"/>
  <c r="C136" i="1"/>
  <c r="C137" i="1"/>
  <c r="C138" i="1"/>
  <c r="C139" i="1"/>
  <c r="C125" i="1"/>
  <c r="C126" i="1"/>
  <c r="C127" i="1"/>
  <c r="C128" i="1"/>
  <c r="C129" i="1"/>
  <c r="C124" i="1"/>
  <c r="B135" i="1"/>
  <c r="B136" i="1"/>
  <c r="B137" i="1"/>
  <c r="B138" i="1"/>
  <c r="B139" i="1"/>
  <c r="L17" i="1" l="1"/>
  <c r="D57" i="2"/>
  <c r="H12" i="3"/>
  <c r="C63" i="3" l="1"/>
  <c r="C62" i="3"/>
  <c r="C61" i="3"/>
  <c r="C60" i="3"/>
  <c r="B63" i="3"/>
  <c r="B62" i="3"/>
  <c r="B61" i="3"/>
  <c r="B60" i="3"/>
  <c r="G54" i="3"/>
  <c r="C56" i="3"/>
  <c r="C55" i="3"/>
  <c r="C54" i="3"/>
  <c r="C53" i="3"/>
  <c r="C52" i="3"/>
  <c r="A8" i="2" l="1"/>
  <c r="L18" i="1"/>
  <c r="L19" i="1"/>
  <c r="L20" i="1"/>
  <c r="L21" i="1"/>
  <c r="L22" i="1"/>
  <c r="L23" i="1"/>
  <c r="D55" i="2" l="1"/>
  <c r="D56" i="2"/>
  <c r="E48" i="5"/>
  <c r="G49" i="5"/>
  <c r="G48" i="5"/>
  <c r="G47" i="5"/>
  <c r="G46" i="5"/>
  <c r="F49" i="5"/>
  <c r="F48" i="5"/>
  <c r="F47" i="5"/>
  <c r="F46" i="5"/>
  <c r="H46" i="5" s="1"/>
  <c r="E49" i="5"/>
  <c r="E47" i="5"/>
  <c r="E46" i="5"/>
  <c r="G24" i="5"/>
  <c r="G32" i="5" s="1"/>
  <c r="G23" i="5"/>
  <c r="G31" i="5" s="1"/>
  <c r="G22" i="5"/>
  <c r="G30" i="5" s="1"/>
  <c r="G21" i="5"/>
  <c r="G29" i="5" s="1"/>
  <c r="E24" i="5"/>
  <c r="E32" i="5" s="1"/>
  <c r="E23" i="5"/>
  <c r="E31" i="5" s="1"/>
  <c r="E22" i="5"/>
  <c r="E30" i="5" s="1"/>
  <c r="E21" i="5"/>
  <c r="E29" i="5" s="1"/>
  <c r="F24" i="5"/>
  <c r="F32" i="5" s="1"/>
  <c r="F23" i="5"/>
  <c r="F31" i="5" s="1"/>
  <c r="F22" i="5"/>
  <c r="F30" i="5" s="1"/>
  <c r="H30" i="5" s="1"/>
  <c r="F21" i="5"/>
  <c r="F29" i="5" s="1"/>
  <c r="H13" i="5"/>
  <c r="H14" i="5"/>
  <c r="H15" i="5"/>
  <c r="D65" i="2" l="1"/>
  <c r="B46" i="4" l="1"/>
  <c r="E46" i="4"/>
  <c r="D46" i="4" s="1"/>
  <c r="E49" i="4"/>
  <c r="D49" i="4" s="1"/>
  <c r="F49" i="4"/>
  <c r="C46" i="4"/>
  <c r="B47" i="4"/>
  <c r="C47" i="4"/>
  <c r="C48" i="4"/>
  <c r="C49" i="4"/>
  <c r="J61" i="3" l="1"/>
  <c r="J63" i="3"/>
  <c r="J62" i="3"/>
  <c r="J60" i="3"/>
  <c r="I46" i="3"/>
  <c r="I47" i="3"/>
  <c r="I44" i="3"/>
  <c r="I48" i="3"/>
  <c r="H47" i="3"/>
  <c r="H46" i="3"/>
  <c r="H48" i="3"/>
  <c r="I45" i="3"/>
  <c r="H45" i="3"/>
  <c r="H44" i="3"/>
  <c r="H43" i="3"/>
  <c r="K27" i="3"/>
  <c r="J27" i="3"/>
  <c r="I27" i="3"/>
  <c r="K26" i="3"/>
  <c r="J26" i="3"/>
  <c r="I26" i="3"/>
  <c r="K25" i="3"/>
  <c r="J25" i="3"/>
  <c r="I25" i="3"/>
  <c r="K24" i="3"/>
  <c r="J24" i="3"/>
  <c r="I24" i="3"/>
  <c r="K23" i="3"/>
  <c r="J23" i="3"/>
  <c r="I23" i="3"/>
  <c r="J22" i="3"/>
  <c r="I22" i="3"/>
  <c r="J12" i="3"/>
  <c r="J17" i="3"/>
  <c r="J16" i="3"/>
  <c r="H16" i="3"/>
  <c r="J15" i="3"/>
  <c r="H15" i="3"/>
  <c r="J14" i="3"/>
  <c r="H14" i="3"/>
  <c r="J13" i="3"/>
  <c r="H13" i="3"/>
  <c r="K19" i="2"/>
  <c r="I19" i="2"/>
  <c r="H24" i="1" l="1"/>
  <c r="C47" i="5"/>
  <c r="B47" i="5"/>
  <c r="C30" i="5"/>
  <c r="B30" i="5"/>
  <c r="I22" i="5"/>
  <c r="C22" i="5"/>
  <c r="B22" i="5"/>
  <c r="I14" i="5"/>
  <c r="J14" i="5"/>
  <c r="K14" i="5"/>
  <c r="K15" i="4"/>
  <c r="K16" i="4"/>
  <c r="K17" i="4"/>
  <c r="K14" i="4"/>
  <c r="J30" i="5" l="1"/>
  <c r="I30" i="5"/>
  <c r="J47" i="5"/>
  <c r="I47" i="5"/>
  <c r="H47" i="5"/>
  <c r="H22" i="5"/>
  <c r="H15" i="4"/>
  <c r="H16" i="4"/>
  <c r="H17" i="4"/>
  <c r="I13" i="5"/>
  <c r="I15" i="5" l="1"/>
  <c r="I16" i="5"/>
  <c r="B24" i="5" l="1"/>
  <c r="G55" i="2"/>
  <c r="I55" i="2" s="1"/>
  <c r="I52" i="3" l="1"/>
  <c r="J138" i="1"/>
  <c r="J137" i="1"/>
  <c r="J136" i="1"/>
  <c r="J135" i="1"/>
  <c r="J129" i="1"/>
  <c r="J128" i="1"/>
  <c r="J127" i="1"/>
  <c r="J126" i="1"/>
  <c r="J125" i="1"/>
  <c r="I24" i="5"/>
  <c r="I23" i="5"/>
  <c r="I21" i="5"/>
  <c r="C49" i="5"/>
  <c r="C48" i="5"/>
  <c r="C46" i="5"/>
  <c r="B49" i="5"/>
  <c r="B48" i="5"/>
  <c r="B46" i="5"/>
  <c r="H75" i="2"/>
  <c r="H74" i="2"/>
  <c r="H73" i="2"/>
  <c r="H72" i="2"/>
  <c r="G75" i="2"/>
  <c r="G74" i="2"/>
  <c r="G73" i="2"/>
  <c r="G72" i="2"/>
  <c r="I72" i="2" s="1"/>
  <c r="F75" i="2"/>
  <c r="F74" i="2"/>
  <c r="F73" i="2"/>
  <c r="F72" i="2"/>
  <c r="C75" i="2"/>
  <c r="C74" i="2"/>
  <c r="C73" i="2"/>
  <c r="C72" i="2"/>
  <c r="B75" i="2"/>
  <c r="B74" i="2"/>
  <c r="B73" i="2"/>
  <c r="B72" i="2"/>
  <c r="H67" i="2"/>
  <c r="H66" i="2"/>
  <c r="H65" i="2"/>
  <c r="H64" i="2"/>
  <c r="G67" i="2"/>
  <c r="G66" i="2"/>
  <c r="G65" i="2"/>
  <c r="G64" i="2"/>
  <c r="F67" i="2"/>
  <c r="F66" i="2"/>
  <c r="F65" i="2"/>
  <c r="F64" i="2"/>
  <c r="C67" i="2"/>
  <c r="C66" i="2"/>
  <c r="C65" i="2"/>
  <c r="C64" i="2"/>
  <c r="B67" i="2"/>
  <c r="B66" i="2"/>
  <c r="B65" i="2"/>
  <c r="B64" i="2"/>
  <c r="H58" i="2"/>
  <c r="J58" i="2" s="1"/>
  <c r="H57" i="2"/>
  <c r="J57" i="2" s="1"/>
  <c r="H56" i="2"/>
  <c r="J56" i="2" s="1"/>
  <c r="H55" i="2"/>
  <c r="J55" i="2" s="1"/>
  <c r="G58" i="2"/>
  <c r="I58" i="2" s="1"/>
  <c r="G57" i="2"/>
  <c r="G56" i="2"/>
  <c r="F58" i="2"/>
  <c r="F57" i="2"/>
  <c r="F56" i="2"/>
  <c r="F55" i="2"/>
  <c r="C58" i="2"/>
  <c r="C57" i="2"/>
  <c r="C56" i="2"/>
  <c r="C55" i="2"/>
  <c r="B57" i="2"/>
  <c r="B56" i="2"/>
  <c r="B55" i="2"/>
  <c r="C32" i="5"/>
  <c r="C31" i="5"/>
  <c r="C29" i="5"/>
  <c r="C24" i="5"/>
  <c r="C23" i="5"/>
  <c r="C21" i="5"/>
  <c r="B32" i="5"/>
  <c r="B31" i="5"/>
  <c r="B29" i="5"/>
  <c r="B23" i="5"/>
  <c r="B21" i="5"/>
  <c r="K13" i="5"/>
  <c r="J13" i="5"/>
  <c r="D73" i="2"/>
  <c r="D72" i="2"/>
  <c r="J15" i="4"/>
  <c r="J16" i="4"/>
  <c r="J17" i="4"/>
  <c r="J14" i="4"/>
  <c r="I15" i="4"/>
  <c r="I16" i="4"/>
  <c r="I17" i="4"/>
  <c r="I14" i="4"/>
  <c r="F22" i="4"/>
  <c r="F23" i="4"/>
  <c r="D74" i="2"/>
  <c r="D75" i="2"/>
  <c r="J49" i="4"/>
  <c r="F48" i="4"/>
  <c r="J48" i="4" s="1"/>
  <c r="F47" i="4"/>
  <c r="J47" i="4" s="1"/>
  <c r="F46" i="4"/>
  <c r="E48" i="4"/>
  <c r="D48" i="4" s="1"/>
  <c r="E47" i="4"/>
  <c r="D47" i="4" s="1"/>
  <c r="C32" i="4"/>
  <c r="C31" i="4"/>
  <c r="C30" i="4"/>
  <c r="C29" i="4"/>
  <c r="B32" i="4"/>
  <c r="B31" i="4"/>
  <c r="B30" i="4"/>
  <c r="B29" i="4"/>
  <c r="F32" i="4"/>
  <c r="F31" i="4"/>
  <c r="F30" i="4"/>
  <c r="F29" i="4"/>
  <c r="E31" i="4"/>
  <c r="D31" i="4" s="1"/>
  <c r="E30" i="4"/>
  <c r="D30" i="4" s="1"/>
  <c r="E29" i="4"/>
  <c r="D29" i="4" s="1"/>
  <c r="E25" i="4"/>
  <c r="D25" i="4" s="1"/>
  <c r="E24" i="4"/>
  <c r="D24" i="4" s="1"/>
  <c r="E23" i="4"/>
  <c r="D23" i="4" s="1"/>
  <c r="E22" i="4"/>
  <c r="D22" i="4" s="1"/>
  <c r="C25" i="4"/>
  <c r="C24" i="4"/>
  <c r="C23" i="4"/>
  <c r="C22" i="4"/>
  <c r="B25" i="4"/>
  <c r="B24" i="4"/>
  <c r="B23" i="4"/>
  <c r="B22" i="4"/>
  <c r="F25" i="4"/>
  <c r="F24" i="4"/>
  <c r="K15" i="5"/>
  <c r="K16" i="5"/>
  <c r="J15" i="5"/>
  <c r="J16" i="5"/>
  <c r="K75" i="2" l="1"/>
  <c r="I75" i="2"/>
  <c r="K73" i="2"/>
  <c r="I73" i="2"/>
  <c r="K74" i="2"/>
  <c r="I74" i="2"/>
  <c r="I57" i="2"/>
  <c r="H46" i="4"/>
  <c r="J46" i="4"/>
  <c r="H25" i="4"/>
  <c r="J30" i="4"/>
  <c r="I30" i="4"/>
  <c r="H30" i="4"/>
  <c r="H23" i="4"/>
  <c r="J31" i="4"/>
  <c r="I31" i="4"/>
  <c r="H31" i="4"/>
  <c r="H22" i="4"/>
  <c r="I29" i="4"/>
  <c r="H29" i="4"/>
  <c r="J29" i="4"/>
  <c r="J32" i="4"/>
  <c r="I32" i="4"/>
  <c r="H32" i="4"/>
  <c r="H24" i="4"/>
  <c r="H23" i="5"/>
  <c r="J46" i="5"/>
  <c r="I46" i="5"/>
  <c r="J32" i="5"/>
  <c r="I32" i="5"/>
  <c r="H32" i="5"/>
  <c r="H24" i="5"/>
  <c r="J29" i="5"/>
  <c r="I29" i="5"/>
  <c r="H29" i="5"/>
  <c r="J31" i="5"/>
  <c r="I31" i="5"/>
  <c r="H31" i="5"/>
  <c r="J48" i="5"/>
  <c r="I48" i="5"/>
  <c r="H48" i="5"/>
  <c r="J49" i="5"/>
  <c r="I49" i="5"/>
  <c r="H49" i="5"/>
  <c r="H21" i="5"/>
  <c r="J64" i="2"/>
  <c r="I64" i="2"/>
  <c r="I66" i="2"/>
  <c r="I65" i="2"/>
  <c r="I67" i="2"/>
  <c r="I56" i="2"/>
  <c r="K72" i="2"/>
  <c r="H52" i="3"/>
  <c r="D58" i="2"/>
  <c r="D64" i="2"/>
  <c r="D66" i="2"/>
  <c r="D67" i="2"/>
  <c r="J72" i="2"/>
  <c r="H47" i="4"/>
  <c r="H48" i="4"/>
  <c r="I49" i="4"/>
  <c r="I48" i="4"/>
  <c r="I47" i="4"/>
  <c r="I25" i="4"/>
  <c r="H49" i="4"/>
  <c r="I24" i="4"/>
  <c r="I23" i="4"/>
  <c r="I46" i="4"/>
  <c r="I22" i="4"/>
  <c r="I125" i="1" l="1"/>
  <c r="I126" i="1"/>
  <c r="I127" i="1"/>
  <c r="I128" i="1"/>
  <c r="H125" i="1"/>
  <c r="H126" i="1"/>
  <c r="H127" i="1"/>
  <c r="H128" i="1"/>
  <c r="I53" i="3"/>
  <c r="I54" i="3"/>
  <c r="I55" i="3"/>
  <c r="I56" i="3"/>
  <c r="H53" i="3"/>
  <c r="H54" i="3"/>
  <c r="H55" i="3"/>
  <c r="H56" i="3"/>
  <c r="I61" i="3"/>
  <c r="I62" i="3"/>
  <c r="I63" i="3"/>
  <c r="I60" i="3"/>
  <c r="I135" i="1"/>
  <c r="I136" i="1"/>
  <c r="I137" i="1"/>
  <c r="I138" i="1"/>
  <c r="H135" i="1"/>
  <c r="H136" i="1"/>
  <c r="H137" i="1"/>
  <c r="H138" i="1"/>
  <c r="A8" i="5" l="1"/>
  <c r="J67" i="2"/>
  <c r="J66" i="2"/>
  <c r="J65" i="2"/>
  <c r="J75" i="2"/>
  <c r="J74" i="2"/>
  <c r="J73" i="2"/>
  <c r="H129" i="1" l="1"/>
  <c r="I139" i="1" l="1"/>
  <c r="J139" i="1"/>
  <c r="H139" i="1"/>
  <c r="I129" i="1"/>
  <c r="F124" i="1" l="1"/>
  <c r="H124" i="1" s="1"/>
  <c r="I124" i="1" l="1"/>
  <c r="I134" i="1" l="1"/>
  <c r="H134" i="1"/>
  <c r="J134" i="1"/>
  <c r="D54" i="3"/>
  <c r="D62" i="3"/>
  <c r="D44" i="3"/>
  <c r="D61" i="3"/>
  <c r="D53" i="3" l="1"/>
</calcChain>
</file>

<file path=xl/sharedStrings.xml><?xml version="1.0" encoding="utf-8"?>
<sst xmlns="http://schemas.openxmlformats.org/spreadsheetml/2006/main" count="500" uniqueCount="140">
  <si>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</si>
  <si>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</si>
  <si>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</si>
  <si>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</si>
  <si>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</si>
  <si>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</si>
  <si>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</si>
  <si>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</si>
  <si>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</si>
  <si>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</si>
  <si>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</si>
  <si>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</si>
  <si>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</si>
  <si>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</si>
  <si>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</si>
  <si>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</si>
  <si>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</si>
  <si>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</si>
  <si>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 xml:space="preserve">UK &amp; EUROPE </t>
  </si>
  <si>
    <t>ETA
Rotterdam</t>
  </si>
  <si>
    <t>USA</t>
  </si>
  <si>
    <t>NEW ZEALAND</t>
  </si>
  <si>
    <t>ETA
Auckland</t>
  </si>
  <si>
    <t>ETA
Lyttleton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</si>
  <si>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</si>
  <si>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</si>
  <si>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</si>
  <si>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</si>
  <si>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</si>
  <si>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</si>
  <si>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</si>
  <si>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</si>
  <si>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</si>
  <si>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</si>
  <si>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NEW ZEALAND                 </t>
  </si>
  <si>
    <t>KOTA LARIS</t>
  </si>
  <si>
    <t>COSCO GENOA</t>
  </si>
  <si>
    <t>KOTA LUMAYAN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</si>
  <si>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</si>
  <si>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</si>
  <si>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</si>
  <si>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</si>
  <si>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</si>
  <si>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</si>
  <si>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</si>
  <si>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 xml:space="preserve">HO CHI MINH  </t>
  </si>
  <si>
    <t>ETA
Ho Chi Minh</t>
  </si>
  <si>
    <t>171N</t>
  </si>
  <si>
    <t>ETA
Seattle</t>
  </si>
  <si>
    <t>OOCL HOUSTON</t>
  </si>
  <si>
    <t>--</t>
  </si>
  <si>
    <t>ETA
Nagoya</t>
  </si>
  <si>
    <t>ETA
Ningbo</t>
  </si>
  <si>
    <t>ETA
Xingang</t>
  </si>
  <si>
    <t>ETA
Southampton</t>
  </si>
  <si>
    <t>KOTA LAMBAI</t>
  </si>
  <si>
    <t>ETA
Jakarta</t>
  </si>
  <si>
    <t>OOCL CHICAGO</t>
  </si>
  <si>
    <t>Receivals Start</t>
  </si>
  <si>
    <t xml:space="preserve">Adelaide Cut Off 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</si>
  <si>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</si>
  <si>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</si>
  <si>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</si>
  <si>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</si>
  <si>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</si>
  <si>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</si>
  <si>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>WIDE JULIET</t>
  </si>
  <si>
    <t>OOCL YOKOHAMA</t>
  </si>
  <si>
    <t>PHOEBE</t>
  </si>
  <si>
    <t>OOCL BRISBANE</t>
  </si>
  <si>
    <t>GREEN WAVE</t>
  </si>
  <si>
    <t>OOCL PANAMA</t>
  </si>
  <si>
    <t>COSCO HONG KONG</t>
  </si>
  <si>
    <t>CNC JAWA</t>
  </si>
  <si>
    <t>ANDROKLIS</t>
  </si>
  <si>
    <t>JOGELA</t>
  </si>
  <si>
    <t>HYUNDAI SHANGHAI</t>
  </si>
  <si>
    <t>ANL ROTORUA</t>
  </si>
  <si>
    <t>118N</t>
  </si>
  <si>
    <t>HMM PARAMOUNT</t>
  </si>
  <si>
    <t>210N</t>
  </si>
  <si>
    <t>OOCL KUALA LUMPUR</t>
  </si>
  <si>
    <t>248N</t>
  </si>
  <si>
    <t>Export Depot: Arrow Transport</t>
  </si>
  <si>
    <t>Export Depot: CITO Transport</t>
  </si>
  <si>
    <t>212N</t>
  </si>
  <si>
    <t>ITAL UNICA</t>
  </si>
  <si>
    <t>0092N</t>
  </si>
  <si>
    <t>ANL KIWI TRADER</t>
  </si>
  <si>
    <t>ANL TASMAN TRADER</t>
  </si>
  <si>
    <t>VIETNAM</t>
  </si>
  <si>
    <t>THAILAND</t>
  </si>
  <si>
    <t xml:space="preserve">INDONESIA </t>
  </si>
  <si>
    <t xml:space="preserve">ETA
Chennai </t>
  </si>
  <si>
    <t>ETA
Surabaya</t>
  </si>
  <si>
    <t>ETA
Semarang</t>
  </si>
  <si>
    <t>ETA
Pasir Gudang</t>
  </si>
  <si>
    <t xml:space="preserve">ETA
Penang </t>
  </si>
  <si>
    <t>ETA
Male</t>
  </si>
  <si>
    <t>INDIA / SRI LANKA  / MALDIVES</t>
  </si>
  <si>
    <t>ETA
Manila Nth</t>
  </si>
  <si>
    <t>ETA
Cebu</t>
  </si>
  <si>
    <t>100N</t>
  </si>
  <si>
    <t>332N</t>
  </si>
  <si>
    <t>ETA
Laem Chabang</t>
  </si>
  <si>
    <t>ETA
Haiphong</t>
  </si>
  <si>
    <t>098N</t>
  </si>
  <si>
    <t>217N</t>
  </si>
  <si>
    <t>0155N</t>
  </si>
  <si>
    <t>0119N</t>
  </si>
  <si>
    <t>189N</t>
  </si>
  <si>
    <t>ETA
Danang</t>
  </si>
  <si>
    <t>ETA
Davao</t>
  </si>
  <si>
    <t>205N</t>
  </si>
  <si>
    <t>OOCL DURBAN</t>
  </si>
  <si>
    <t>039N</t>
  </si>
  <si>
    <t>EVER STRONG</t>
  </si>
  <si>
    <t>0128N</t>
  </si>
  <si>
    <t>0011N</t>
  </si>
  <si>
    <t>OOCL BRAZIL</t>
  </si>
  <si>
    <t>055N</t>
  </si>
  <si>
    <t>COSCO ADEN</t>
  </si>
  <si>
    <t>140N</t>
  </si>
  <si>
    <t>186N</t>
  </si>
  <si>
    <t>119N</t>
  </si>
  <si>
    <t>249N</t>
  </si>
  <si>
    <t>0190N</t>
  </si>
  <si>
    <t xml:space="preserve">INDIA / SRI LANKA </t>
  </si>
  <si>
    <t>EVER USEFUL</t>
  </si>
  <si>
    <t>0191N</t>
  </si>
  <si>
    <t>PHEOBE</t>
  </si>
  <si>
    <t>COSCO ROTTERDAM</t>
  </si>
  <si>
    <t>209N</t>
  </si>
  <si>
    <t>COSCO SINGAPORE</t>
  </si>
  <si>
    <t>199N</t>
  </si>
  <si>
    <t>ANL GIPPSLAND</t>
  </si>
  <si>
    <t>090N</t>
  </si>
  <si>
    <t>213N</t>
  </si>
  <si>
    <t>099N</t>
  </si>
  <si>
    <t>13th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</si>
</sst>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5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.5"/>
      <name val="Arial Narrow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sz val="20"/>
      <name val="Arial"/>
      <family val="2"/>
    </font>
    <font>
      <sz val="10.5"/>
      <name val="Arial Narrow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rgb="FFFF0000"/>
      <name val="Arial"/>
      <family val="2"/>
    </font>
    <font>
      <b/>
      <sz val="10.5"/>
      <color rgb="FF002060"/>
      <name val="Aptos SemiBold"/>
      <family val="2"/>
    </font>
    <font>
      <b/>
      <sz val="10.5"/>
      <color rgb="FF002060"/>
      <name val="Arial Narrow"/>
      <family val="2"/>
    </font>
    <font>
      <b/>
      <sz val="10.5"/>
      <color rgb="FF002060"/>
      <name val="Arial Narrow"/>
      <family val="2"/>
    </font>
    <font>
      <b/>
      <sz val="10.5"/>
      <color rgb="FF002060"/>
      <name val="Aptos SemiBold"/>
      <family val="2"/>
    </font>
    <font>
      <b/>
      <sz val="12"/>
      <name val="Calibri"/>
      <family val="2"/>
      <scheme val="minor"/>
    </font>
    <font>
      <b/>
      <sz val="14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4" fillId="0" borderId="0"/>
  </cellStyleXfs>
  <cellXfs count="297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4" fontId="29" fillId="2" borderId="0" xfId="2" applyFont="1" applyFill="1"/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16" fontId="30" fillId="5" borderId="8" xfId="0" applyNumberFormat="1" applyFont="1" applyFill="1" applyBorder="1" applyAlignment="1">
      <alignment horizontal="center" vertical="center"/>
    </xf>
    <xf numFmtId="16" fontId="30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1" fillId="5" borderId="7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16" fontId="31" fillId="2" borderId="0" xfId="0" applyNumberFormat="1" applyFont="1" applyFill="1" applyAlignment="1">
      <alignment horizontal="center" vertical="center"/>
    </xf>
    <xf numFmtId="0" fontId="17" fillId="4" borderId="21" xfId="0" applyFont="1" applyFill="1" applyBorder="1"/>
    <xf numFmtId="16" fontId="31" fillId="5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5" fillId="2" borderId="0" xfId="2" applyFont="1" applyFill="1"/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16" fontId="17" fillId="4" borderId="8" xfId="0" quotePrefix="1" applyNumberFormat="1" applyFont="1" applyFill="1" applyBorder="1" applyAlignment="1">
      <alignment horizontal="center"/>
    </xf>
    <xf numFmtId="16" fontId="36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7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4" fontId="38" fillId="0" borderId="0" xfId="0" applyNumberFormat="1" applyFont="1" applyAlignment="1">
      <alignment vertical="center"/>
    </xf>
    <xf numFmtId="164" fontId="38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39" fillId="2" borderId="0" xfId="2" applyFont="1" applyFill="1"/>
    <xf numFmtId="16" fontId="16" fillId="4" borderId="15" xfId="0" quotePrefix="1" applyNumberFormat="1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164" fontId="40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16" fillId="5" borderId="0" xfId="0" applyFont="1" applyFill="1" applyAlignment="1">
      <alignment horizontal="center" vertical="top"/>
    </xf>
    <xf numFmtId="0" fontId="40" fillId="3" borderId="31" xfId="0" applyFont="1" applyFill="1" applyBorder="1" applyAlignment="1">
      <alignment horizontal="center" vertical="center" wrapText="1"/>
    </xf>
    <xf numFmtId="164" fontId="40" fillId="3" borderId="19" xfId="0" applyNumberFormat="1" applyFont="1" applyFill="1" applyBorder="1" applyAlignment="1">
      <alignment horizontal="center" vertical="center" wrapText="1"/>
    </xf>
    <xf numFmtId="0" fontId="40" fillId="3" borderId="21" xfId="0" applyFont="1" applyFill="1" applyBorder="1" applyAlignment="1">
      <alignment horizontal="center" vertical="center" wrapText="1"/>
    </xf>
    <xf numFmtId="164" fontId="40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40" fillId="3" borderId="9" xfId="0" applyFont="1" applyFill="1" applyBorder="1" applyAlignment="1">
      <alignment horizontal="center" vertical="center"/>
    </xf>
    <xf numFmtId="0" fontId="40" fillId="3" borderId="15" xfId="0" applyFont="1" applyFill="1" applyBorder="1" applyAlignment="1">
      <alignment horizontal="center" vertical="center" wrapText="1"/>
    </xf>
    <xf numFmtId="0" fontId="40" fillId="3" borderId="10" xfId="0" applyFont="1" applyFill="1" applyBorder="1" applyAlignment="1">
      <alignment horizontal="center" vertical="center"/>
    </xf>
    <xf numFmtId="0" fontId="41" fillId="3" borderId="31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/>
    </xf>
    <xf numFmtId="16" fontId="43" fillId="5" borderId="0" xfId="0" applyNumberFormat="1" applyFont="1" applyFill="1" applyAlignment="1">
      <alignment horizontal="center" vertical="center"/>
    </xf>
    <xf numFmtId="16" fontId="43" fillId="5" borderId="10" xfId="0" applyNumberFormat="1" applyFont="1" applyFill="1" applyBorder="1" applyAlignment="1">
      <alignment horizontal="center" vertical="center"/>
    </xf>
    <xf numFmtId="16" fontId="16" fillId="4" borderId="0" xfId="0" applyNumberFormat="1" applyFont="1" applyFill="1" applyAlignment="1">
      <alignment horizontal="left"/>
    </xf>
    <xf numFmtId="16" fontId="44" fillId="5" borderId="10" xfId="0" applyNumberFormat="1" applyFont="1" applyFill="1" applyBorder="1" applyAlignment="1">
      <alignment horizontal="center" vertical="center"/>
    </xf>
    <xf numFmtId="0" fontId="45" fillId="2" borderId="0" xfId="0" applyFont="1" applyFill="1" applyAlignment="1">
      <alignment vertical="center"/>
    </xf>
    <xf numFmtId="16" fontId="36" fillId="5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46" fillId="2" borderId="0" xfId="2" applyFont="1" applyFill="1"/>
    <xf numFmtId="0" fontId="47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left" vertical="center"/>
    </xf>
    <xf numFmtId="0" fontId="16" fillId="0" borderId="0" xfId="0" applyFont="1" applyAlignment="1">
      <alignment horizontal="left"/>
    </xf>
    <xf numFmtId="164" fontId="49" fillId="2" borderId="0" xfId="2" applyFont="1" applyFill="1"/>
    <xf numFmtId="0" fontId="17" fillId="0" borderId="0" xfId="0" applyFont="1" applyAlignment="1">
      <alignment horizontal="left"/>
    </xf>
    <xf numFmtId="16" fontId="17" fillId="0" borderId="0" xfId="0" quotePrefix="1" applyNumberFormat="1" applyFont="1" applyAlignment="1">
      <alignment horizontal="center"/>
    </xf>
    <xf numFmtId="0" fontId="40" fillId="3" borderId="0" xfId="0" applyFont="1" applyFill="1" applyAlignment="1">
      <alignment horizontal="center" vertical="center"/>
    </xf>
    <xf numFmtId="0" fontId="16" fillId="4" borderId="15" xfId="0" applyFont="1" applyFill="1" applyBorder="1" applyAlignment="1">
      <alignment horizontal="left"/>
    </xf>
    <xf numFmtId="16" fontId="30" fillId="5" borderId="16" xfId="0" applyNumberFormat="1" applyFont="1" applyFill="1" applyBorder="1" applyAlignment="1">
      <alignment horizontal="center" vertical="center"/>
    </xf>
    <xf numFmtId="164" fontId="42" fillId="2" borderId="0" xfId="2" applyFont="1" applyFill="1" applyAlignment="1">
      <alignment horizontal="center"/>
    </xf>
    <xf numFmtId="164" fontId="13" fillId="2" borderId="0" xfId="0" applyNumberFormat="1" applyFont="1" applyFill="1" applyAlignment="1">
      <alignment horizontal="center" vertical="center"/>
    </xf>
    <xf numFmtId="164" fontId="40" fillId="0" borderId="0" xfId="0" applyNumberFormat="1" applyFont="1" applyAlignment="1">
      <alignment horizontal="center" vertical="center" wrapText="1"/>
    </xf>
    <xf numFmtId="164" fontId="40" fillId="2" borderId="0" xfId="0" applyNumberFormat="1" applyFont="1" applyFill="1" applyAlignment="1">
      <alignment horizontal="center" vertical="center" wrapText="1"/>
    </xf>
    <xf numFmtId="16" fontId="30" fillId="2" borderId="0" xfId="0" applyNumberFormat="1" applyFont="1" applyFill="1" applyAlignment="1">
      <alignment horizontal="center" vertical="center"/>
    </xf>
    <xf numFmtId="164" fontId="5" fillId="6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7" fillId="4" borderId="15" xfId="0" applyFont="1" applyFill="1" applyBorder="1" applyAlignment="1">
      <alignment horizontal="center"/>
    </xf>
    <xf numFmtId="16" fontId="44" fillId="5" borderId="0" xfId="0" applyNumberFormat="1" applyFont="1" applyFill="1" applyAlignment="1">
      <alignment horizontal="center" vertical="center"/>
    </xf>
    <xf numFmtId="164" fontId="40" fillId="6" borderId="0" xfId="0" applyNumberFormat="1" applyFont="1" applyFill="1" applyAlignment="1">
      <alignment horizontal="center" vertical="center" wrapText="1"/>
    </xf>
    <xf numFmtId="164" fontId="40" fillId="6" borderId="0" xfId="0" applyNumberFormat="1" applyFont="1" applyFill="1" applyAlignment="1">
      <alignment horizontal="center" vertical="center"/>
    </xf>
    <xf numFmtId="16" fontId="16" fillId="6" borderId="0" xfId="0" applyNumberFormat="1" applyFont="1" applyFill="1" applyAlignment="1">
      <alignment horizontal="center"/>
    </xf>
    <xf numFmtId="16" fontId="17" fillId="6" borderId="0" xfId="0" applyNumberFormat="1" applyFont="1" applyFill="1" applyAlignment="1">
      <alignment horizontal="center"/>
    </xf>
    <xf numFmtId="16" fontId="17" fillId="6" borderId="0" xfId="0" quotePrefix="1" applyNumberFormat="1" applyFont="1" applyFill="1" applyAlignment="1">
      <alignment horizontal="center"/>
    </xf>
    <xf numFmtId="0" fontId="17" fillId="4" borderId="0" xfId="0" applyFont="1" applyFill="1" applyAlignment="1">
      <alignment horizontal="left"/>
    </xf>
    <xf numFmtId="16" fontId="51" fillId="5" borderId="0" xfId="0" applyNumberFormat="1" applyFont="1" applyFill="1" applyAlignment="1">
      <alignment horizontal="center" vertical="center"/>
    </xf>
    <xf numFmtId="164" fontId="22" fillId="2" borderId="0" xfId="0" applyNumberFormat="1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41" fillId="3" borderId="30" xfId="0" applyFont="1" applyFill="1" applyBorder="1" applyAlignment="1">
      <alignment horizontal="center" vertical="center"/>
    </xf>
    <xf numFmtId="0" fontId="41" fillId="3" borderId="36" xfId="0" applyFont="1" applyFill="1" applyBorder="1" applyAlignment="1">
      <alignment horizontal="center" vertical="center"/>
    </xf>
    <xf numFmtId="0" fontId="40" fillId="3" borderId="30" xfId="0" applyFont="1" applyFill="1" applyBorder="1" applyAlignment="1">
      <alignment horizontal="center" vertical="center" wrapText="1"/>
    </xf>
    <xf numFmtId="0" fontId="40" fillId="3" borderId="36" xfId="0" applyFont="1" applyFill="1" applyBorder="1" applyAlignment="1">
      <alignment horizontal="center" vertical="center"/>
    </xf>
    <xf numFmtId="164" fontId="40" fillId="3" borderId="30" xfId="0" applyNumberFormat="1" applyFont="1" applyFill="1" applyBorder="1" applyAlignment="1">
      <alignment horizontal="center" vertical="center" wrapText="1"/>
    </xf>
    <xf numFmtId="164" fontId="40" fillId="3" borderId="36" xfId="0" applyNumberFormat="1" applyFont="1" applyFill="1" applyBorder="1" applyAlignment="1">
      <alignment horizontal="center" vertical="center"/>
    </xf>
    <xf numFmtId="164" fontId="40" fillId="3" borderId="21" xfId="0" applyNumberFormat="1" applyFont="1" applyFill="1" applyBorder="1" applyAlignment="1">
      <alignment horizontal="center" vertical="center" wrapText="1"/>
    </xf>
    <xf numFmtId="164" fontId="40" fillId="3" borderId="9" xfId="0" applyNumberFormat="1" applyFont="1" applyFill="1" applyBorder="1" applyAlignment="1">
      <alignment horizontal="center" vertical="center" wrapText="1"/>
    </xf>
    <xf numFmtId="164" fontId="40" fillId="3" borderId="26" xfId="0" applyNumberFormat="1" applyFont="1" applyFill="1" applyBorder="1" applyAlignment="1">
      <alignment horizontal="center" vertical="center" wrapText="1"/>
    </xf>
    <xf numFmtId="164" fontId="40" fillId="3" borderId="27" xfId="0" applyNumberFormat="1" applyFont="1" applyFill="1" applyBorder="1" applyAlignment="1">
      <alignment horizontal="center" vertical="center" wrapText="1"/>
    </xf>
    <xf numFmtId="164" fontId="42" fillId="2" borderId="10" xfId="2" applyFont="1" applyFill="1" applyBorder="1" applyAlignment="1">
      <alignment horizontal="center"/>
    </xf>
    <xf numFmtId="0" fontId="40" fillId="3" borderId="21" xfId="0" applyFont="1" applyFill="1" applyBorder="1" applyAlignment="1">
      <alignment horizontal="center" vertical="center" wrapText="1"/>
    </xf>
    <xf numFmtId="0" fontId="40" fillId="3" borderId="9" xfId="0" applyFont="1" applyFill="1" applyBorder="1" applyAlignment="1">
      <alignment horizontal="center" vertical="center" wrapText="1"/>
    </xf>
    <xf numFmtId="164" fontId="11" fillId="2" borderId="0" xfId="0" applyNumberFormat="1" applyFont="1" applyFill="1" applyAlignment="1">
      <alignment horizontal="center" vertical="center"/>
    </xf>
    <xf numFmtId="164" fontId="42" fillId="2" borderId="0" xfId="2" applyFont="1" applyFill="1" applyAlignment="1">
      <alignment horizontal="center"/>
    </xf>
    <xf numFmtId="164" fontId="40" fillId="3" borderId="31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/>
    </xf>
    <xf numFmtId="0" fontId="41" fillId="3" borderId="21" xfId="0" applyFont="1" applyFill="1" applyBorder="1" applyAlignment="1">
      <alignment horizontal="center" vertical="center"/>
    </xf>
    <xf numFmtId="0" fontId="41" fillId="3" borderId="9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164" fontId="40" fillId="3" borderId="24" xfId="0" applyNumberFormat="1" applyFont="1" applyFill="1" applyBorder="1" applyAlignment="1">
      <alignment horizontal="center" vertical="center" wrapText="1"/>
    </xf>
    <xf numFmtId="164" fontId="40" fillId="3" borderId="25" xfId="0" applyNumberFormat="1" applyFont="1" applyFill="1" applyBorder="1" applyAlignment="1">
      <alignment horizontal="center" vertical="center"/>
    </xf>
    <xf numFmtId="164" fontId="42" fillId="2" borderId="15" xfId="2" applyFont="1" applyFill="1" applyBorder="1" applyAlignment="1">
      <alignment horizontal="center"/>
    </xf>
    <xf numFmtId="164" fontId="40" fillId="3" borderId="33" xfId="0" applyNumberFormat="1" applyFont="1" applyFill="1" applyBorder="1" applyAlignment="1">
      <alignment horizontal="center" vertical="center" wrapText="1"/>
    </xf>
    <xf numFmtId="164" fontId="13" fillId="0" borderId="7" xfId="0" applyNumberFormat="1" applyFont="1" applyBorder="1" applyAlignment="1">
      <alignment horizontal="center" vertical="top" wrapText="1"/>
    </xf>
    <xf numFmtId="164" fontId="13" fillId="0" borderId="0" xfId="0" applyNumberFormat="1" applyFont="1" applyAlignment="1">
      <alignment horizontal="center" vertical="top" wrapText="1"/>
    </xf>
    <xf numFmtId="164" fontId="40" fillId="3" borderId="39" xfId="0" applyNumberFormat="1" applyFont="1" applyFill="1" applyBorder="1" applyAlignment="1">
      <alignment horizontal="center" vertical="center" wrapText="1"/>
    </xf>
    <xf numFmtId="164" fontId="9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40" fillId="6" borderId="0" xfId="0" applyNumberFormat="1" applyFont="1" applyFill="1" applyAlignment="1">
      <alignment horizontal="center" vertical="center" wrapText="1"/>
    </xf>
    <xf numFmtId="164" fontId="40" fillId="6" borderId="0" xfId="0" applyNumberFormat="1" applyFont="1" applyFill="1" applyAlignment="1">
      <alignment horizontal="center" vertical="center"/>
    </xf>
    <xf numFmtId="0" fontId="40" fillId="3" borderId="24" xfId="0" applyFont="1" applyFill="1" applyBorder="1" applyAlignment="1">
      <alignment horizontal="center" vertical="center" wrapText="1"/>
    </xf>
    <xf numFmtId="0" fontId="40" fillId="3" borderId="25" xfId="0" applyFont="1" applyFill="1" applyBorder="1" applyAlignment="1">
      <alignment horizontal="center" vertical="center"/>
    </xf>
    <xf numFmtId="0" fontId="41" fillId="3" borderId="26" xfId="0" applyFont="1" applyFill="1" applyBorder="1" applyAlignment="1">
      <alignment horizontal="center" vertical="center"/>
    </xf>
    <xf numFmtId="0" fontId="41" fillId="3" borderId="27" xfId="0" applyFont="1" applyFill="1" applyBorder="1" applyAlignment="1">
      <alignment horizontal="center" vertical="center"/>
    </xf>
    <xf numFmtId="0" fontId="40" fillId="3" borderId="26" xfId="0" applyFont="1" applyFill="1" applyBorder="1" applyAlignment="1">
      <alignment horizontal="center" vertical="center" wrapText="1"/>
    </xf>
    <xf numFmtId="0" fontId="40" fillId="3" borderId="27" xfId="0" applyFont="1" applyFill="1" applyBorder="1" applyAlignment="1">
      <alignment horizontal="center" vertical="center" wrapText="1"/>
    </xf>
    <xf numFmtId="0" fontId="41" fillId="3" borderId="39" xfId="0" applyFont="1" applyFill="1" applyBorder="1" applyAlignment="1">
      <alignment horizontal="center" vertical="center"/>
    </xf>
    <xf numFmtId="0" fontId="40" fillId="3" borderId="39" xfId="0" applyFont="1" applyFill="1" applyBorder="1" applyAlignment="1">
      <alignment horizontal="center" vertical="center" wrapText="1"/>
    </xf>
    <xf numFmtId="0" fontId="41" fillId="3" borderId="37" xfId="0" applyFont="1" applyFill="1" applyBorder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40" fillId="3" borderId="38" xfId="0" applyFont="1" applyFill="1" applyBorder="1" applyAlignment="1">
      <alignment horizontal="center" vertical="center"/>
    </xf>
    <xf numFmtId="164" fontId="40" fillId="3" borderId="7" xfId="0" applyNumberFormat="1" applyFont="1" applyFill="1" applyBorder="1" applyAlignment="1">
      <alignment horizontal="center" vertical="center" wrapText="1"/>
    </xf>
    <xf numFmtId="164" fontId="40" fillId="3" borderId="37" xfId="0" applyNumberFormat="1" applyFont="1" applyFill="1" applyBorder="1" applyAlignment="1">
      <alignment horizontal="center" vertical="center"/>
    </xf>
    <xf numFmtId="164" fontId="40" fillId="3" borderId="38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164" fontId="50" fillId="3" borderId="30" xfId="0" applyNumberFormat="1" applyFont="1" applyFill="1" applyBorder="1" applyAlignment="1">
      <alignment horizontal="center" vertical="center" wrapText="1"/>
    </xf>
    <xf numFmtId="164" fontId="50" fillId="3" borderId="36" xfId="0" applyNumberFormat="1" applyFont="1" applyFill="1" applyBorder="1" applyAlignment="1">
      <alignment horizontal="center" vertical="center"/>
    </xf>
    <xf numFmtId="164" fontId="50" fillId="3" borderId="24" xfId="0" applyNumberFormat="1" applyFont="1" applyFill="1" applyBorder="1" applyAlignment="1">
      <alignment horizontal="center" vertical="center" wrapText="1"/>
    </xf>
    <xf numFmtId="164" fontId="50" fillId="3" borderId="25" xfId="0" applyNumberFormat="1" applyFont="1" applyFill="1" applyBorder="1" applyAlignment="1">
      <alignment horizontal="center" vertical="center"/>
    </xf>
    <xf numFmtId="0" fontId="41" fillId="3" borderId="33" xfId="0" applyFont="1" applyFill="1" applyBorder="1" applyAlignment="1">
      <alignment horizontal="center" vertical="center"/>
    </xf>
    <xf numFmtId="0" fontId="40" fillId="3" borderId="33" xfId="0" applyFont="1" applyFill="1" applyBorder="1" applyAlignment="1">
      <alignment horizontal="center" vertical="center" wrapText="1"/>
    </xf>
    <xf numFmtId="164" fontId="40" fillId="3" borderId="26" xfId="0" applyNumberFormat="1" applyFont="1" applyFill="1" applyBorder="1" applyAlignment="1">
      <alignment horizontal="center" vertical="top" wrapText="1"/>
    </xf>
    <xf numFmtId="164" fontId="40" fillId="3" borderId="33" xfId="0" applyNumberFormat="1" applyFont="1" applyFill="1" applyBorder="1" applyAlignment="1">
      <alignment horizontal="center" vertical="top" wrapText="1"/>
    </xf>
    <xf numFmtId="164" fontId="10" fillId="2" borderId="0" xfId="0" applyNumberFormat="1" applyFont="1" applyFill="1" applyAlignment="1">
      <alignment horizontal="center" vertical="center"/>
    </xf>
    <xf numFmtId="0" fontId="41" fillId="3" borderId="24" xfId="0" applyFont="1" applyFill="1" applyBorder="1" applyAlignment="1">
      <alignment horizontal="center" vertical="center"/>
    </xf>
    <xf numFmtId="164" fontId="40" fillId="3" borderId="34" xfId="0" applyNumberFormat="1" applyFont="1" applyFill="1" applyBorder="1" applyAlignment="1">
      <alignment horizontal="center" vertical="center" wrapText="1"/>
    </xf>
    <xf numFmtId="164" fontId="40" fillId="3" borderId="19" xfId="0" applyNumberFormat="1" applyFont="1" applyFill="1" applyBorder="1" applyAlignment="1">
      <alignment horizontal="center" vertical="center" wrapText="1"/>
    </xf>
    <xf numFmtId="0" fontId="40" fillId="3" borderId="31" xfId="0" applyFont="1" applyFill="1" applyBorder="1" applyAlignment="1">
      <alignment horizontal="center" vertical="center" wrapText="1"/>
    </xf>
    <xf numFmtId="164" fontId="40" fillId="3" borderId="22" xfId="0" applyNumberFormat="1" applyFont="1" applyFill="1" applyBorder="1" applyAlignment="1">
      <alignment horizontal="center" vertical="center" wrapText="1"/>
    </xf>
    <xf numFmtId="164" fontId="40" fillId="3" borderId="23" xfId="0" applyNumberFormat="1" applyFont="1" applyFill="1" applyBorder="1" applyAlignment="1">
      <alignment horizontal="center" vertical="center" wrapText="1"/>
    </xf>
    <xf numFmtId="0" fontId="41" fillId="3" borderId="25" xfId="0" applyFont="1" applyFill="1" applyBorder="1" applyAlignment="1">
      <alignment horizontal="center" vertical="center"/>
    </xf>
    <xf numFmtId="0" fontId="40" fillId="3" borderId="34" xfId="0" applyFont="1" applyFill="1" applyBorder="1" applyAlignment="1">
      <alignment horizontal="center" vertical="center" wrapText="1"/>
    </xf>
    <xf numFmtId="0" fontId="40" fillId="3" borderId="35" xfId="0" applyFont="1" applyFill="1" applyBorder="1" applyAlignment="1">
      <alignment horizontal="center" vertical="center"/>
    </xf>
    <xf numFmtId="0" fontId="40" fillId="3" borderId="32" xfId="0" applyFont="1" applyFill="1" applyBorder="1" applyAlignment="1">
      <alignment horizontal="center" vertical="center"/>
    </xf>
    <xf numFmtId="164" fontId="40" fillId="3" borderId="28" xfId="0" applyNumberFormat="1" applyFont="1" applyFill="1" applyBorder="1" applyAlignment="1">
      <alignment horizontal="center" vertical="center"/>
    </xf>
    <xf numFmtId="164" fontId="40" fillId="3" borderId="29" xfId="0" applyNumberFormat="1" applyFont="1" applyFill="1" applyBorder="1" applyAlignment="1">
      <alignment horizontal="center" vertical="center"/>
    </xf>
    <xf numFmtId="164" fontId="40" fillId="3" borderId="3" xfId="0" applyNumberFormat="1" applyFont="1" applyFill="1" applyBorder="1" applyAlignment="1">
      <alignment horizontal="center" vertical="center" wrapText="1"/>
    </xf>
    <xf numFmtId="164" fontId="40" fillId="3" borderId="20" xfId="0" applyNumberFormat="1" applyFont="1" applyFill="1" applyBorder="1" applyAlignment="1">
      <alignment horizontal="center" vertical="center"/>
    </xf>
    <xf numFmtId="0" fontId="40" fillId="3" borderId="36" xfId="0" applyFont="1" applyFill="1" applyBorder="1" applyAlignment="1">
      <alignment horizontal="center" vertical="center" wrapText="1"/>
    </xf>
    <xf numFmtId="164" fontId="40" fillId="3" borderId="6" xfId="0" applyNumberFormat="1" applyFont="1" applyFill="1" applyBorder="1" applyAlignment="1">
      <alignment horizontal="center" vertical="center"/>
    </xf>
    <xf numFmtId="164" fontId="40" fillId="3" borderId="16" xfId="0" applyNumberFormat="1" applyFont="1" applyFill="1" applyBorder="1" applyAlignment="1">
      <alignment horizontal="center" vertical="center" wrapText="1"/>
    </xf>
    <xf numFmtId="164" fontId="40" fillId="3" borderId="8" xfId="0" applyNumberFormat="1" applyFont="1" applyFill="1" applyBorder="1" applyAlignment="1">
      <alignment horizontal="center" vertical="center" wrapText="1"/>
    </xf>
    <xf numFmtId="164" fontId="40" fillId="3" borderId="27" xfId="0" applyNumberFormat="1" applyFont="1" applyFill="1" applyBorder="1" applyAlignment="1">
      <alignment horizontal="center" vertical="center"/>
    </xf>
    <xf numFmtId="164" fontId="42" fillId="2" borderId="19" xfId="2" applyFont="1" applyFill="1" applyBorder="1" applyAlignment="1">
      <alignment horizontal="center"/>
    </xf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57</xdr:row>
      <xdr:rowOff>69272</xdr:rowOff>
    </xdr:from>
    <xdr:to>
      <xdr:col>7</xdr:col>
      <xdr:colOff>567718</xdr:colOff>
      <xdr:row>61</xdr:row>
      <xdr:rowOff>76750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144</xdr:row>
      <xdr:rowOff>115889</xdr:rowOff>
    </xdr:from>
    <xdr:to>
      <xdr:col>7</xdr:col>
      <xdr:colOff>377891</xdr:colOff>
      <xdr:row>148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161</xdr:row>
      <xdr:rowOff>163752</xdr:rowOff>
    </xdr:from>
    <xdr:to>
      <xdr:col>9</xdr:col>
      <xdr:colOff>657225</xdr:colOff>
      <xdr:row>167</xdr:row>
      <xdr:rowOff>57150</xdr:rowOff>
    </xdr:to>
    <xdr:sp macro="" textlink="">
      <xdr:nvSpPr>
        <xdr:cNvPr id="7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871825</xdr:colOff>
      <xdr:row>4</xdr:row>
      <xdr:rowOff>77041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573226</xdr:colOff>
      <xdr:row>172</xdr:row>
      <xdr:rowOff>181317</xdr:rowOff>
    </xdr:from>
    <xdr:to>
      <xdr:col>9</xdr:col>
      <xdr:colOff>685800</xdr:colOff>
      <xdr:row>184</xdr:row>
      <xdr:rowOff>76405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1078051" y="33680742"/>
          <a:ext cx="8046899" cy="26382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52</xdr:row>
      <xdr:rowOff>208266</xdr:rowOff>
    </xdr:from>
    <xdr:to>
      <xdr:col>10</xdr:col>
      <xdr:colOff>340041</xdr:colOff>
      <xdr:row>56</xdr:row>
      <xdr:rowOff>153333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139</xdr:row>
      <xdr:rowOff>247650</xdr:rowOff>
    </xdr:from>
    <xdr:to>
      <xdr:col>10</xdr:col>
      <xdr:colOff>416242</xdr:colOff>
      <xdr:row>143</xdr:row>
      <xdr:rowOff>192341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212</xdr:row>
      <xdr:rowOff>152400</xdr:rowOff>
    </xdr:from>
    <xdr:to>
      <xdr:col>10</xdr:col>
      <xdr:colOff>454342</xdr:colOff>
      <xdr:row>216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166</xdr:row>
      <xdr:rowOff>125729</xdr:rowOff>
    </xdr:from>
    <xdr:to>
      <xdr:col>10</xdr:col>
      <xdr:colOff>295275</xdr:colOff>
      <xdr:row>184</xdr:row>
      <xdr:rowOff>123825</xdr:rowOff>
    </xdr:to>
    <xdr:sp macro="" textlink="">
      <xdr:nvSpPr>
        <xdr:cNvPr id="42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00074" y="32253554"/>
          <a:ext cx="9201151" cy="4112896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rgbClr val="FF0000"/>
              </a:solidFill>
            </a:rPr>
            <a:t>New export depot for all worldwide destinations except Busan &amp; New Zealand Tradelands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4000" b="1" u="sng" baseline="0">
              <a:solidFill>
                <a:schemeClr val="accent2"/>
              </a:solidFill>
            </a:rPr>
            <a:t>CITO LOGISTICS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700" b="1" u="none" baseline="0">
              <a:solidFill>
                <a:schemeClr val="accent2"/>
              </a:solidFill>
            </a:rPr>
            <a:t>22 SARA GROVE, TOTTENHAM VIC 3012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8:00am - 4:30pm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5997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600" b="1" i="0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*Timeslot booking required via CITO Transport website;  </a:t>
          </a:r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citotransport.com.au</a:t>
          </a:r>
        </a:p>
        <a:p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		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(Click the Timeslot Booking tap at the top</a:t>
          </a:r>
          <a:r>
            <a:rPr lang="en-AU" sz="1200" b="1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 of CITO's page and 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create an account)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2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(Shipments to/via Busan &amp; New Zealand destinations only)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ARROW TRANSPORT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96-118 TOLL DRIVE, ALTONA NORTH 3025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 via Inbound Connect website *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219942</xdr:colOff>
      <xdr:row>186</xdr:row>
      <xdr:rowOff>115598</xdr:rowOff>
    </xdr:from>
    <xdr:to>
      <xdr:col>10</xdr:col>
      <xdr:colOff>714375</xdr:colOff>
      <xdr:row>200</xdr:row>
      <xdr:rowOff>228599</xdr:rowOff>
    </xdr:to>
    <xdr:sp macro="" textlink="">
      <xdr:nvSpPr>
        <xdr:cNvPr id="35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219942" y="37729823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96</xdr:row>
      <xdr:rowOff>163917</xdr:rowOff>
    </xdr:from>
    <xdr:to>
      <xdr:col>8</xdr:col>
      <xdr:colOff>0</xdr:colOff>
      <xdr:row>100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629889</xdr:colOff>
      <xdr:row>4</xdr:row>
      <xdr:rowOff>153669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318654</xdr:colOff>
      <xdr:row>45</xdr:row>
      <xdr:rowOff>58882</xdr:rowOff>
    </xdr:from>
    <xdr:to>
      <xdr:col>7</xdr:col>
      <xdr:colOff>636758</xdr:colOff>
      <xdr:row>50</xdr:row>
      <xdr:rowOff>1036</xdr:rowOff>
    </xdr:to>
    <xdr:pic>
      <xdr:nvPicPr>
        <xdr:cNvPr id="9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9504" y="12593782"/>
          <a:ext cx="3942367" cy="11280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83</xdr:row>
      <xdr:rowOff>121229</xdr:rowOff>
    </xdr:from>
    <xdr:to>
      <xdr:col>6</xdr:col>
      <xdr:colOff>715354</xdr:colOff>
      <xdr:row>87</xdr:row>
      <xdr:rowOff>154018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1019174</xdr:colOff>
      <xdr:row>106</xdr:row>
      <xdr:rowOff>134937</xdr:rowOff>
    </xdr:from>
    <xdr:to>
      <xdr:col>9</xdr:col>
      <xdr:colOff>123825</xdr:colOff>
      <xdr:row>119</xdr:row>
      <xdr:rowOff>55850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4229099" y="28109862"/>
          <a:ext cx="5181601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101</xdr:row>
      <xdr:rowOff>182850</xdr:rowOff>
    </xdr:from>
    <xdr:to>
      <xdr:col>8</xdr:col>
      <xdr:colOff>0</xdr:colOff>
      <xdr:row>109</xdr:row>
      <xdr:rowOff>142443</xdr:rowOff>
    </xdr:to>
    <xdr:sp macro="" textlink="">
      <xdr:nvSpPr>
        <xdr:cNvPr id="15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ANJ CONTAINER SERVICES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3 COAL PIER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BANKSMEADOW, NSW 2019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</xdr:col>
      <xdr:colOff>273453</xdr:colOff>
      <xdr:row>38</xdr:row>
      <xdr:rowOff>191191</xdr:rowOff>
    </xdr:from>
    <xdr:to>
      <xdr:col>11</xdr:col>
      <xdr:colOff>29526</xdr:colOff>
      <xdr:row>43</xdr:row>
      <xdr:rowOff>19234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9203" y="11059216"/>
          <a:ext cx="9819236" cy="10139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79</xdr:row>
      <xdr:rowOff>33336</xdr:rowOff>
    </xdr:from>
    <xdr:to>
      <xdr:col>10</xdr:col>
      <xdr:colOff>684847</xdr:colOff>
      <xdr:row>82</xdr:row>
      <xdr:rowOff>229190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257176</xdr:colOff>
      <xdr:row>136</xdr:row>
      <xdr:rowOff>174047</xdr:rowOff>
    </xdr:from>
    <xdr:to>
      <xdr:col>11</xdr:col>
      <xdr:colOff>437197</xdr:colOff>
      <xdr:row>141</xdr:row>
      <xdr:rowOff>10868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6" y="35178422"/>
          <a:ext cx="10166984" cy="975059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110</xdr:row>
      <xdr:rowOff>95250</xdr:rowOff>
    </xdr:from>
    <xdr:to>
      <xdr:col>10</xdr:col>
      <xdr:colOff>961158</xdr:colOff>
      <xdr:row>124</xdr:row>
      <xdr:rowOff>208251</xdr:rowOff>
    </xdr:to>
    <xdr:sp macro="" textlink="">
      <xdr:nvSpPr>
        <xdr:cNvPr id="4" name="TextBox 15">
          <a:extLst>
            <a:ext uri="{FF2B5EF4-FFF2-40B4-BE49-F238E27FC236}">
              <a16:creationId xmlns:a16="http://schemas.microsoft.com/office/drawing/2014/main" id="{BEF89EEA-109A-4AE9-85DF-AFA747D660B8}"/>
            </a:ext>
          </a:extLst>
        </xdr:cNvPr>
        <xdr:cNvSpPr txBox="1"/>
      </xdr:nvSpPr>
      <xdr:spPr>
        <a:xfrm>
          <a:off x="447675" y="28984575"/>
          <a:ext cx="1073380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1480705</xdr:colOff>
      <xdr:row>1</xdr:row>
      <xdr:rowOff>1</xdr:rowOff>
    </xdr:from>
    <xdr:to>
      <xdr:col>6</xdr:col>
      <xdr:colOff>689403</xdr:colOff>
      <xdr:row>4</xdr:row>
      <xdr:rowOff>267998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34</xdr:row>
      <xdr:rowOff>74555</xdr:rowOff>
    </xdr:from>
    <xdr:to>
      <xdr:col>6</xdr:col>
      <xdr:colOff>766468</xdr:colOff>
      <xdr:row>38</xdr:row>
      <xdr:rowOff>192173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69</xdr:row>
      <xdr:rowOff>102005</xdr:rowOff>
    </xdr:from>
    <xdr:to>
      <xdr:col>6</xdr:col>
      <xdr:colOff>954196</xdr:colOff>
      <xdr:row>73</xdr:row>
      <xdr:rowOff>153525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46037</xdr:colOff>
      <xdr:row>88</xdr:row>
      <xdr:rowOff>58744</xdr:rowOff>
    </xdr:from>
    <xdr:to>
      <xdr:col>8</xdr:col>
      <xdr:colOff>619124</xdr:colOff>
      <xdr:row>95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379662" y="25261894"/>
          <a:ext cx="5116512" cy="15605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83</xdr:row>
      <xdr:rowOff>141287</xdr:rowOff>
    </xdr:from>
    <xdr:to>
      <xdr:col>8</xdr:col>
      <xdr:colOff>303068</xdr:colOff>
      <xdr:row>87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1154113</xdr:colOff>
      <xdr:row>87</xdr:row>
      <xdr:rowOff>77786</xdr:rowOff>
    </xdr:from>
    <xdr:to>
      <xdr:col>9</xdr:col>
      <xdr:colOff>457200</xdr:colOff>
      <xdr:row>98</xdr:row>
      <xdr:rowOff>76200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601788" y="25052336"/>
          <a:ext cx="6646862" cy="25130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	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8 BISHOP DRIVE, PORT OF BRISBANE 4178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6:00AM - 3:00PM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	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29</xdr:row>
      <xdr:rowOff>179319</xdr:rowOff>
    </xdr:from>
    <xdr:to>
      <xdr:col>10</xdr:col>
      <xdr:colOff>42862</xdr:colOff>
      <xdr:row>33</xdr:row>
      <xdr:rowOff>191060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64</xdr:row>
      <xdr:rowOff>220110</xdr:rowOff>
    </xdr:from>
    <xdr:to>
      <xdr:col>10</xdr:col>
      <xdr:colOff>80962</xdr:colOff>
      <xdr:row>68</xdr:row>
      <xdr:rowOff>153662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110</xdr:row>
      <xdr:rowOff>116371</xdr:rowOff>
    </xdr:from>
    <xdr:to>
      <xdr:col>10</xdr:col>
      <xdr:colOff>4761</xdr:colOff>
      <xdr:row>114</xdr:row>
      <xdr:rowOff>191432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94</xdr:row>
      <xdr:rowOff>142875</xdr:rowOff>
    </xdr:from>
    <xdr:to>
      <xdr:col>10</xdr:col>
      <xdr:colOff>1514475</xdr:colOff>
      <xdr:row>109</xdr:row>
      <xdr:rowOff>27276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A230A3AF-4268-413A-A6E1-D5F5C1879D32}"/>
            </a:ext>
          </a:extLst>
        </xdr:cNvPr>
        <xdr:cNvSpPr txBox="1"/>
      </xdr:nvSpPr>
      <xdr:spPr>
        <a:xfrm>
          <a:off x="28575" y="26717625"/>
          <a:ext cx="10191750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344804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1913660</xdr:colOff>
      <xdr:row>37</xdr:row>
      <xdr:rowOff>121227</xdr:rowOff>
    </xdr:from>
    <xdr:to>
      <xdr:col>6</xdr:col>
      <xdr:colOff>981362</xdr:colOff>
      <xdr:row>41</xdr:row>
      <xdr:rowOff>153063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3933" y="15924068"/>
          <a:ext cx="4104986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65</xdr:row>
      <xdr:rowOff>57150</xdr:rowOff>
    </xdr:from>
    <xdr:to>
      <xdr:col>9</xdr:col>
      <xdr:colOff>133350</xdr:colOff>
      <xdr:row>72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1688045</xdr:colOff>
      <xdr:row>65</xdr:row>
      <xdr:rowOff>1757</xdr:rowOff>
    </xdr:from>
    <xdr:to>
      <xdr:col>8</xdr:col>
      <xdr:colOff>267088</xdr:colOff>
      <xdr:row>68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60</xdr:row>
      <xdr:rowOff>79665</xdr:rowOff>
    </xdr:from>
    <xdr:to>
      <xdr:col>7</xdr:col>
      <xdr:colOff>504825</xdr:colOff>
      <xdr:row>64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SIDE LOADER EXPRESS: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24 FRANCIS ST,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33</xdr:row>
      <xdr:rowOff>24709</xdr:rowOff>
    </xdr:from>
    <xdr:to>
      <xdr:col>10</xdr:col>
      <xdr:colOff>876299</xdr:colOff>
      <xdr:row>36</xdr:row>
      <xdr:rowOff>229628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97</xdr:row>
      <xdr:rowOff>114299</xdr:rowOff>
    </xdr:from>
    <xdr:to>
      <xdr:col>10</xdr:col>
      <xdr:colOff>876299</xdr:colOff>
      <xdr:row>101</xdr:row>
      <xdr:rowOff>153801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69</xdr:row>
      <xdr:rowOff>28712</xdr:rowOff>
    </xdr:from>
    <xdr:to>
      <xdr:col>7</xdr:col>
      <xdr:colOff>562747</xdr:colOff>
      <xdr:row>76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266700</xdr:colOff>
      <xdr:row>77</xdr:row>
      <xdr:rowOff>133350</xdr:rowOff>
    </xdr:from>
    <xdr:to>
      <xdr:col>10</xdr:col>
      <xdr:colOff>427758</xdr:colOff>
      <xdr:row>92</xdr:row>
      <xdr:rowOff>17751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B1E2EEC9-3A39-4F2F-B132-22C9714EC9CA}"/>
            </a:ext>
          </a:extLst>
        </xdr:cNvPr>
        <xdr:cNvSpPr txBox="1"/>
      </xdr:nvSpPr>
      <xdr:spPr>
        <a:xfrm>
          <a:off x="266700" y="193262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1887682</xdr:colOff>
      <xdr:row>37</xdr:row>
      <xdr:rowOff>190500</xdr:rowOff>
    </xdr:from>
    <xdr:to>
      <xdr:col>7</xdr:col>
      <xdr:colOff>724188</xdr:colOff>
      <xdr:row>41</xdr:row>
      <xdr:rowOff>229321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55" y="16478250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134937</xdr:colOff>
      <xdr:row>54</xdr:row>
      <xdr:rowOff>133349</xdr:rowOff>
    </xdr:from>
    <xdr:to>
      <xdr:col>8</xdr:col>
      <xdr:colOff>704850</xdr:colOff>
      <xdr:row>61</xdr:row>
      <xdr:rowOff>219074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144712" y="15059024"/>
          <a:ext cx="5999163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3</xdr:col>
      <xdr:colOff>49215</xdr:colOff>
      <xdr:row>49</xdr:row>
      <xdr:rowOff>77790</xdr:rowOff>
    </xdr:from>
    <xdr:to>
      <xdr:col>8</xdr:col>
      <xdr:colOff>172176</xdr:colOff>
      <xdr:row>57</xdr:row>
      <xdr:rowOff>17465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859090" y="13860465"/>
          <a:ext cx="4752111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ARROW TRANSPORT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535 ABERNETHY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KEWDALE WA 6105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6.00AM - 2.00PM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32</xdr:row>
      <xdr:rowOff>219075</xdr:rowOff>
    </xdr:from>
    <xdr:to>
      <xdr:col>10</xdr:col>
      <xdr:colOff>953452</xdr:colOff>
      <xdr:row>36</xdr:row>
      <xdr:rowOff>190631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150813</xdr:rowOff>
    </xdr:from>
    <xdr:to>
      <xdr:col>10</xdr:col>
      <xdr:colOff>953451</xdr:colOff>
      <xdr:row>81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2</xdr:col>
      <xdr:colOff>207528</xdr:colOff>
      <xdr:row>57</xdr:row>
      <xdr:rowOff>172028</xdr:rowOff>
    </xdr:from>
    <xdr:to>
      <xdr:col>8</xdr:col>
      <xdr:colOff>887123</xdr:colOff>
      <xdr:row>61</xdr:row>
      <xdr:rowOff>161925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2217303" y="15783503"/>
          <a:ext cx="6108845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153956</xdr:colOff>
      <xdr:row>4</xdr:row>
      <xdr:rowOff>276051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171450</xdr:colOff>
      <xdr:row>62</xdr:row>
      <xdr:rowOff>171450</xdr:rowOff>
    </xdr:from>
    <xdr:to>
      <xdr:col>10</xdr:col>
      <xdr:colOff>932583</xdr:colOff>
      <xdr:row>77</xdr:row>
      <xdr:rowOff>55851</xdr:rowOff>
    </xdr:to>
    <xdr:sp macro="" textlink="">
      <xdr:nvSpPr>
        <xdr:cNvPr id="2" name="TextBox 15">
          <a:extLst>
            <a:ext uri="{FF2B5EF4-FFF2-40B4-BE49-F238E27FC236}">
              <a16:creationId xmlns:a16="http://schemas.microsoft.com/office/drawing/2014/main" id="{ABFAA75C-63FC-425D-9205-6F6A30C5D6DA}"/>
            </a:ext>
          </a:extLst>
        </xdr:cNvPr>
        <xdr:cNvSpPr txBox="1"/>
      </xdr:nvSpPr>
      <xdr:spPr>
        <a:xfrm>
          <a:off x="171450" y="169259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53"/>
  <sheetViews>
    <sheetView showGridLines="0" tabSelected="1" view="pageBreakPreview" zoomScaleNormal="100" zoomScaleSheetLayoutView="100" workbookViewId="0">
      <selection activeCell="B16" sqref="B16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5.5703125" style="1" customWidth="1"/>
    <col min="5" max="5" width="11.8554687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6.140625" style="2" customWidth="1"/>
    <col min="10" max="10" width="16.42578125" style="10" customWidth="1"/>
    <col min="11" max="11" width="17.14062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19" width="3.42578125" style="3" customWidth="1"/>
    <col min="20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203" t="s">
        <v>0</v>
      </c>
      <c r="B5" s="203"/>
      <c r="C5" s="203"/>
      <c r="D5" s="203"/>
      <c r="E5" s="203"/>
      <c r="F5" s="203"/>
      <c r="G5" s="203"/>
      <c r="H5" s="203"/>
      <c r="I5" s="203"/>
    </row>
    <row r="6" spans="1:18" s="20" customFormat="1" ht="45" x14ac:dyDescent="0.25">
      <c r="A6" s="203" t="s">
        <v>1</v>
      </c>
      <c r="B6" s="203"/>
      <c r="C6" s="203"/>
      <c r="D6" s="203"/>
      <c r="E6" s="203"/>
      <c r="F6" s="203"/>
      <c r="G6" s="203"/>
      <c r="H6" s="203"/>
      <c r="I6" s="203"/>
      <c r="R6"/>
    </row>
    <row r="7" spans="1:18" s="4" customFormat="1" ht="34.5" x14ac:dyDescent="0.25">
      <c r="A7" s="204" t="s">
        <v>139</v>
      </c>
      <c r="B7" s="204"/>
      <c r="C7" s="204"/>
      <c r="D7" s="204"/>
      <c r="E7" s="204"/>
      <c r="F7" s="204"/>
      <c r="G7" s="204"/>
      <c r="H7" s="204"/>
      <c r="I7" s="204"/>
      <c r="J7" s="88"/>
    </row>
    <row r="8" spans="1:18" s="4" customFormat="1" ht="34.5" hidden="1" x14ac:dyDescent="0.25">
      <c r="A8" s="75"/>
      <c r="B8" s="75"/>
      <c r="C8" s="75"/>
      <c r="D8" s="75"/>
      <c r="E8" s="75"/>
      <c r="F8" s="75"/>
      <c r="G8" s="75"/>
      <c r="H8" s="75"/>
      <c r="I8" s="75"/>
      <c r="J8" s="88"/>
    </row>
    <row r="9" spans="1:18" s="4" customFormat="1" ht="32.85" hidden="1" customHeight="1" x14ac:dyDescent="0.45">
      <c r="A9" s="75"/>
      <c r="B9" s="249" t="s">
        <v>45</v>
      </c>
      <c r="C9" s="249"/>
      <c r="D9" s="249"/>
      <c r="E9" s="249"/>
      <c r="F9" s="249"/>
      <c r="G9" s="249"/>
      <c r="H9" s="75"/>
      <c r="I9" s="75"/>
      <c r="J9" s="88"/>
    </row>
    <row r="10" spans="1:18" s="4" customFormat="1" ht="34.5" hidden="1" x14ac:dyDescent="0.25">
      <c r="A10" s="75"/>
      <c r="B10" s="250" t="s">
        <v>3</v>
      </c>
      <c r="C10" s="252" t="s">
        <v>4</v>
      </c>
      <c r="D10" s="84"/>
      <c r="E10" s="247" t="s">
        <v>5</v>
      </c>
      <c r="F10" s="254" t="s">
        <v>6</v>
      </c>
      <c r="G10" s="266" t="s">
        <v>46</v>
      </c>
      <c r="H10" s="75"/>
      <c r="I10" s="75"/>
      <c r="J10" s="88"/>
    </row>
    <row r="11" spans="1:18" s="4" customFormat="1" ht="5.45" hidden="1" customHeight="1" x14ac:dyDescent="0.25">
      <c r="A11" s="75"/>
      <c r="B11" s="251"/>
      <c r="C11" s="253"/>
      <c r="D11" s="87"/>
      <c r="E11" s="248"/>
      <c r="F11" s="255"/>
      <c r="G11" s="267"/>
      <c r="H11" s="75"/>
      <c r="I11" s="75"/>
      <c r="J11" s="88"/>
    </row>
    <row r="12" spans="1:18" s="4" customFormat="1" ht="19.149999999999999" hidden="1" customHeight="1" x14ac:dyDescent="0.3">
      <c r="A12" s="75"/>
      <c r="B12" s="120" t="s">
        <v>37</v>
      </c>
      <c r="C12" s="121" t="s">
        <v>47</v>
      </c>
      <c r="D12" s="147"/>
      <c r="E12" s="122">
        <v>45484</v>
      </c>
      <c r="F12" s="122">
        <v>45491</v>
      </c>
      <c r="G12" s="123">
        <v>45511</v>
      </c>
      <c r="H12" s="75"/>
      <c r="I12" s="75"/>
      <c r="J12" s="88"/>
    </row>
    <row r="13" spans="1:18" s="4" customFormat="1" ht="19.899999999999999" customHeight="1" x14ac:dyDescent="0.25">
      <c r="A13" s="75"/>
      <c r="B13" s="75"/>
      <c r="C13" s="75"/>
      <c r="D13" s="75"/>
      <c r="E13" s="75"/>
      <c r="F13" s="75"/>
      <c r="G13" s="75"/>
      <c r="H13" s="75"/>
      <c r="I13" s="75"/>
      <c r="J13" s="88"/>
    </row>
    <row r="14" spans="1:18" s="4" customFormat="1" ht="18" customHeight="1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88"/>
    </row>
    <row r="15" spans="1:18" ht="33" customHeight="1" thickBot="1" x14ac:dyDescent="0.55000000000000004">
      <c r="B15" s="219" t="s">
        <v>2</v>
      </c>
      <c r="C15" s="219"/>
      <c r="D15" s="219"/>
      <c r="E15" s="219"/>
      <c r="F15" s="219"/>
      <c r="G15" s="219"/>
      <c r="H15" s="219"/>
      <c r="I15" s="11"/>
    </row>
    <row r="16" spans="1:18" ht="44.25" customHeight="1" thickBot="1" x14ac:dyDescent="0.3">
      <c r="B16" s="168" t="s">
        <v>3</v>
      </c>
      <c r="C16" s="160" t="s">
        <v>4</v>
      </c>
      <c r="D16" s="160" t="s">
        <v>59</v>
      </c>
      <c r="E16" s="160" t="s">
        <v>61</v>
      </c>
      <c r="F16" s="155" t="s">
        <v>65</v>
      </c>
      <c r="G16" s="161" t="s">
        <v>6</v>
      </c>
      <c r="H16" s="163" t="s">
        <v>7</v>
      </c>
      <c r="I16" s="163" t="s">
        <v>39</v>
      </c>
      <c r="J16" s="163" t="s">
        <v>53</v>
      </c>
      <c r="K16" s="155" t="s">
        <v>44</v>
      </c>
      <c r="L16" s="164" t="s">
        <v>48</v>
      </c>
      <c r="M16" s="140"/>
    </row>
    <row r="17" spans="1:25" s="14" customFormat="1" ht="18.75" x14ac:dyDescent="0.25">
      <c r="A17" s="68"/>
      <c r="B17" s="94" t="s">
        <v>116</v>
      </c>
      <c r="C17" s="135" t="s">
        <v>117</v>
      </c>
      <c r="D17" s="133">
        <v>46127</v>
      </c>
      <c r="E17" s="133">
        <f t="shared" ref="E17:E22" si="0">F17</f>
        <v>46133</v>
      </c>
      <c r="F17" s="133">
        <v>46133</v>
      </c>
      <c r="G17" s="133">
        <v>46141</v>
      </c>
      <c r="H17" s="133">
        <v>46155</v>
      </c>
      <c r="I17" s="133">
        <f t="shared" ref="I17:I22" si="1">(G17+28)</f>
        <v>46169</v>
      </c>
      <c r="J17" s="119">
        <f t="shared" ref="J17:J23" si="2">G17+30</f>
        <v>46171</v>
      </c>
      <c r="K17" s="95">
        <f t="shared" ref="K17:K23" si="3">(G17+30)</f>
        <v>46171</v>
      </c>
      <c r="L17" s="134">
        <f t="shared" ref="L17:L22" si="4">(H17+28)</f>
        <v>46183</v>
      </c>
      <c r="M17" s="129"/>
    </row>
    <row r="18" spans="1:25" s="14" customFormat="1" ht="18.75" x14ac:dyDescent="0.25">
      <c r="A18" s="68"/>
      <c r="B18" s="94" t="s">
        <v>79</v>
      </c>
      <c r="C18" s="135" t="s">
        <v>87</v>
      </c>
      <c r="D18" s="133">
        <v>46135</v>
      </c>
      <c r="E18" s="133">
        <f t="shared" si="0"/>
        <v>46140</v>
      </c>
      <c r="F18" s="133">
        <v>46140</v>
      </c>
      <c r="G18" s="133">
        <v>46147</v>
      </c>
      <c r="H18" s="133">
        <v>46162</v>
      </c>
      <c r="I18" s="133">
        <f>(G18+28)</f>
        <v>46175</v>
      </c>
      <c r="J18" s="133">
        <f t="shared" si="2"/>
        <v>46177</v>
      </c>
      <c r="K18" s="95">
        <f t="shared" si="3"/>
        <v>46177</v>
      </c>
      <c r="L18" s="95">
        <f t="shared" si="4"/>
        <v>46190</v>
      </c>
      <c r="M18" s="129"/>
    </row>
    <row r="19" spans="1:25" s="14" customFormat="1" ht="19.5" customHeight="1" x14ac:dyDescent="0.25">
      <c r="A19" s="68"/>
      <c r="B19" s="94" t="s">
        <v>76</v>
      </c>
      <c r="C19" s="135" t="s">
        <v>108</v>
      </c>
      <c r="D19" s="133">
        <v>46142</v>
      </c>
      <c r="E19" s="133">
        <f t="shared" si="0"/>
        <v>46147</v>
      </c>
      <c r="F19" s="133">
        <v>46147</v>
      </c>
      <c r="G19" s="133">
        <v>46152</v>
      </c>
      <c r="H19" s="133">
        <v>46169</v>
      </c>
      <c r="I19" s="133">
        <f>(G19+28)</f>
        <v>46180</v>
      </c>
      <c r="J19" s="133">
        <f t="shared" si="2"/>
        <v>46182</v>
      </c>
      <c r="K19" s="95">
        <f t="shared" si="3"/>
        <v>46182</v>
      </c>
      <c r="L19" s="95">
        <f t="shared" si="4"/>
        <v>46197</v>
      </c>
      <c r="M19" s="129"/>
      <c r="N19"/>
    </row>
    <row r="20" spans="1:25" s="14" customFormat="1" ht="19.5" customHeight="1" x14ac:dyDescent="0.25">
      <c r="A20" s="68"/>
      <c r="B20" s="94" t="s">
        <v>66</v>
      </c>
      <c r="C20" s="135" t="s">
        <v>109</v>
      </c>
      <c r="D20" s="133">
        <v>46149</v>
      </c>
      <c r="E20" s="133">
        <f t="shared" si="0"/>
        <v>46154</v>
      </c>
      <c r="F20" s="133">
        <v>46154</v>
      </c>
      <c r="G20" s="133">
        <v>46159</v>
      </c>
      <c r="H20" s="133">
        <v>46176</v>
      </c>
      <c r="I20" s="133">
        <f>(G20+28)</f>
        <v>46187</v>
      </c>
      <c r="J20" s="133">
        <f t="shared" si="2"/>
        <v>46189</v>
      </c>
      <c r="K20" s="95">
        <f t="shared" si="3"/>
        <v>46189</v>
      </c>
      <c r="L20" s="95">
        <f t="shared" si="4"/>
        <v>46204</v>
      </c>
      <c r="M20" s="129"/>
    </row>
    <row r="21" spans="1:25" s="14" customFormat="1" ht="19.5" customHeight="1" x14ac:dyDescent="0.25">
      <c r="A21" s="68"/>
      <c r="B21" s="94" t="s">
        <v>128</v>
      </c>
      <c r="C21" s="135" t="s">
        <v>129</v>
      </c>
      <c r="D21" s="133">
        <v>46156</v>
      </c>
      <c r="E21" s="133">
        <f t="shared" si="0"/>
        <v>46161</v>
      </c>
      <c r="F21" s="133">
        <v>46161</v>
      </c>
      <c r="G21" s="133">
        <v>46166</v>
      </c>
      <c r="H21" s="133">
        <v>46183</v>
      </c>
      <c r="I21" s="133">
        <f t="shared" si="1"/>
        <v>46194</v>
      </c>
      <c r="J21" s="133">
        <f t="shared" si="2"/>
        <v>46196</v>
      </c>
      <c r="K21" s="95">
        <f t="shared" si="3"/>
        <v>46196</v>
      </c>
      <c r="L21" s="95">
        <f t="shared" si="4"/>
        <v>46211</v>
      </c>
      <c r="M21" s="129"/>
    </row>
    <row r="22" spans="1:25" s="14" customFormat="1" ht="19.5" customHeight="1" x14ac:dyDescent="0.25">
      <c r="A22" s="68"/>
      <c r="B22" s="94" t="s">
        <v>68</v>
      </c>
      <c r="C22" s="135" t="s">
        <v>118</v>
      </c>
      <c r="D22" s="133">
        <v>46163</v>
      </c>
      <c r="E22" s="133">
        <f t="shared" si="0"/>
        <v>46168</v>
      </c>
      <c r="F22" s="133">
        <v>46168</v>
      </c>
      <c r="G22" s="133">
        <v>46173</v>
      </c>
      <c r="H22" s="133">
        <v>46190</v>
      </c>
      <c r="I22" s="133">
        <f t="shared" si="1"/>
        <v>46201</v>
      </c>
      <c r="J22" s="133">
        <f t="shared" si="2"/>
        <v>46203</v>
      </c>
      <c r="K22" s="95">
        <f t="shared" si="3"/>
        <v>46203</v>
      </c>
      <c r="L22" s="95">
        <f t="shared" si="4"/>
        <v>46218</v>
      </c>
      <c r="M22" s="129"/>
      <c r="Y22"/>
    </row>
    <row r="23" spans="1:25" s="14" customFormat="1" ht="19.5" customHeight="1" thickBot="1" x14ac:dyDescent="0.3">
      <c r="A23" s="68"/>
      <c r="B23" s="96" t="s">
        <v>86</v>
      </c>
      <c r="C23" s="97" t="s">
        <v>129</v>
      </c>
      <c r="D23" s="98">
        <v>46170</v>
      </c>
      <c r="E23" s="98">
        <f>F23</f>
        <v>46175</v>
      </c>
      <c r="F23" s="98">
        <v>46175</v>
      </c>
      <c r="G23" s="98">
        <v>46180</v>
      </c>
      <c r="H23" s="98">
        <v>46197</v>
      </c>
      <c r="I23" s="98">
        <f t="shared" ref="I23" si="5">(G23+28)</f>
        <v>46208</v>
      </c>
      <c r="J23" s="98">
        <f t="shared" si="2"/>
        <v>46210</v>
      </c>
      <c r="K23" s="99">
        <f t="shared" si="3"/>
        <v>46210</v>
      </c>
      <c r="L23" s="99">
        <f t="shared" ref="L23" si="6">(H23+28)</f>
        <v>46225</v>
      </c>
      <c r="M23" s="129"/>
    </row>
    <row r="24" spans="1:25" s="14" customFormat="1" ht="19.5" hidden="1" customHeight="1" thickBot="1" x14ac:dyDescent="0.3">
      <c r="A24" s="68"/>
      <c r="B24" s="96"/>
      <c r="C24" s="97"/>
      <c r="D24" s="148"/>
      <c r="E24" s="98"/>
      <c r="F24" s="98"/>
      <c r="G24" s="98"/>
      <c r="H24" s="99">
        <f t="shared" ref="H24" si="7">(G24+1)</f>
        <v>1</v>
      </c>
      <c r="I24" s="90"/>
      <c r="J24" s="13"/>
    </row>
    <row r="25" spans="1:25" x14ac:dyDescent="0.25">
      <c r="B25" s="177" t="s">
        <v>83</v>
      </c>
      <c r="C25" s="11"/>
      <c r="D25" s="149"/>
      <c r="E25" s="11"/>
      <c r="F25" s="11"/>
      <c r="G25" s="11"/>
      <c r="H25" s="11"/>
      <c r="I25" s="11"/>
    </row>
    <row r="26" spans="1:25" x14ac:dyDescent="0.2">
      <c r="B26" s="11"/>
      <c r="C26" s="11"/>
      <c r="D26" s="149"/>
      <c r="E26" s="11"/>
      <c r="F26" s="11"/>
      <c r="G26" s="11"/>
      <c r="H26" s="11"/>
      <c r="I26" s="11"/>
    </row>
    <row r="27" spans="1:25" ht="32.25" thickBot="1" x14ac:dyDescent="0.55000000000000004">
      <c r="B27" s="219" t="s">
        <v>8</v>
      </c>
      <c r="C27" s="219"/>
      <c r="D27" s="219"/>
      <c r="E27" s="219"/>
      <c r="F27" s="219"/>
      <c r="G27" s="219"/>
      <c r="H27" s="11"/>
      <c r="I27" s="11"/>
    </row>
    <row r="28" spans="1:25" ht="23.45" customHeight="1" x14ac:dyDescent="0.25">
      <c r="B28" s="205" t="s">
        <v>3</v>
      </c>
      <c r="C28" s="207" t="s">
        <v>4</v>
      </c>
      <c r="D28" s="216" t="s">
        <v>64</v>
      </c>
      <c r="E28" s="211" t="s">
        <v>5</v>
      </c>
      <c r="F28" s="209" t="s">
        <v>6</v>
      </c>
      <c r="G28" s="227" t="s">
        <v>9</v>
      </c>
      <c r="H28" s="232"/>
      <c r="I28" s="225"/>
    </row>
    <row r="29" spans="1:25" ht="18.600000000000001" customHeight="1" thickBot="1" x14ac:dyDescent="0.3">
      <c r="B29" s="206"/>
      <c r="C29" s="208"/>
      <c r="D29" s="217"/>
      <c r="E29" s="212"/>
      <c r="F29" s="210"/>
      <c r="G29" s="228"/>
      <c r="H29" s="232"/>
      <c r="I29" s="225"/>
    </row>
    <row r="30" spans="1:25" ht="18.75" customHeight="1" x14ac:dyDescent="0.3">
      <c r="B30" s="25" t="s">
        <v>131</v>
      </c>
      <c r="C30" s="82" t="s">
        <v>132</v>
      </c>
      <c r="D30" s="33">
        <f>E30</f>
        <v>46126</v>
      </c>
      <c r="E30" s="33">
        <v>46126</v>
      </c>
      <c r="F30" s="33">
        <v>46132</v>
      </c>
      <c r="G30" s="30">
        <v>46148</v>
      </c>
      <c r="H30" s="130"/>
      <c r="I30" s="85"/>
    </row>
    <row r="31" spans="1:25" ht="18.75" customHeight="1" x14ac:dyDescent="0.3">
      <c r="B31" s="25" t="s">
        <v>72</v>
      </c>
      <c r="C31" s="82" t="s">
        <v>113</v>
      </c>
      <c r="D31" s="33">
        <f>E31</f>
        <v>46135</v>
      </c>
      <c r="E31" s="33">
        <v>46135</v>
      </c>
      <c r="F31" s="33">
        <v>46142</v>
      </c>
      <c r="G31" s="30">
        <v>46159</v>
      </c>
      <c r="H31" s="130"/>
      <c r="I31" s="85"/>
    </row>
    <row r="32" spans="1:25" ht="19.5" customHeight="1" x14ac:dyDescent="0.3">
      <c r="A32" s="72"/>
      <c r="B32" s="25" t="s">
        <v>81</v>
      </c>
      <c r="C32" s="82" t="s">
        <v>110</v>
      </c>
      <c r="D32" s="33">
        <f>E32</f>
        <v>46142</v>
      </c>
      <c r="E32" s="33">
        <v>46142</v>
      </c>
      <c r="F32" s="33">
        <v>46149</v>
      </c>
      <c r="G32" s="30">
        <v>46166</v>
      </c>
      <c r="H32" s="130"/>
      <c r="I32" s="90"/>
    </row>
    <row r="33" spans="1:26" ht="19.5" customHeight="1" thickBot="1" x14ac:dyDescent="0.35">
      <c r="A33" s="72"/>
      <c r="B33" s="26" t="s">
        <v>133</v>
      </c>
      <c r="C33" s="27" t="s">
        <v>134</v>
      </c>
      <c r="D33" s="28">
        <f>E33</f>
        <v>46149</v>
      </c>
      <c r="E33" s="28">
        <v>46149</v>
      </c>
      <c r="F33" s="28">
        <v>46156</v>
      </c>
      <c r="G33" s="31">
        <v>46173</v>
      </c>
      <c r="H33" s="130"/>
      <c r="I33" s="90"/>
    </row>
    <row r="34" spans="1:26" x14ac:dyDescent="0.25">
      <c r="B34" s="178" t="s">
        <v>84</v>
      </c>
      <c r="C34" s="176"/>
      <c r="D34" s="176"/>
      <c r="E34" s="176"/>
      <c r="F34" s="176"/>
      <c r="G34" s="176"/>
      <c r="H34" s="176"/>
      <c r="I34" s="23"/>
    </row>
    <row r="35" spans="1:26" ht="25.5" customHeight="1" thickBot="1" x14ac:dyDescent="0.55000000000000004">
      <c r="B35" s="219" t="s">
        <v>10</v>
      </c>
      <c r="C35" s="219"/>
      <c r="D35" s="219"/>
      <c r="E35" s="219"/>
      <c r="F35" s="219"/>
      <c r="G35" s="219"/>
      <c r="H35" s="11"/>
      <c r="I35" s="8"/>
      <c r="T35" s="33"/>
    </row>
    <row r="36" spans="1:26" ht="12.75" customHeight="1" x14ac:dyDescent="0.25">
      <c r="B36" s="205" t="s">
        <v>3</v>
      </c>
      <c r="C36" s="207" t="s">
        <v>4</v>
      </c>
      <c r="D36" s="162" t="s">
        <v>60</v>
      </c>
      <c r="E36" s="211" t="s">
        <v>5</v>
      </c>
      <c r="F36" s="209" t="s">
        <v>6</v>
      </c>
      <c r="G36" s="227" t="s">
        <v>11</v>
      </c>
      <c r="H36" s="231"/>
      <c r="I36" s="221"/>
      <c r="U36" s="260"/>
      <c r="V36" s="261"/>
      <c r="W36" s="138"/>
      <c r="X36" s="258"/>
      <c r="Y36" s="256"/>
      <c r="Z36" s="258"/>
    </row>
    <row r="37" spans="1:26" ht="24.75" customHeight="1" thickBot="1" x14ac:dyDescent="0.3">
      <c r="B37" s="206"/>
      <c r="C37" s="208"/>
      <c r="D37" s="165" t="s">
        <v>25</v>
      </c>
      <c r="E37" s="212"/>
      <c r="F37" s="210"/>
      <c r="G37" s="228"/>
      <c r="H37" s="231"/>
      <c r="I37" s="221"/>
      <c r="U37" s="260"/>
      <c r="V37" s="260"/>
      <c r="W37" s="137"/>
      <c r="X37" s="258"/>
      <c r="Y37" s="257"/>
      <c r="Z37" s="259"/>
    </row>
    <row r="38" spans="1:26" ht="18.75" x14ac:dyDescent="0.3">
      <c r="B38" s="25" t="s">
        <v>114</v>
      </c>
      <c r="C38" s="82" t="s">
        <v>115</v>
      </c>
      <c r="D38" s="33">
        <f>E38</f>
        <v>46128</v>
      </c>
      <c r="E38" s="33">
        <v>46128</v>
      </c>
      <c r="F38" s="33">
        <v>46135</v>
      </c>
      <c r="G38" s="30">
        <v>46156</v>
      </c>
      <c r="H38" s="130"/>
      <c r="I38" s="90"/>
      <c r="U38" s="139"/>
      <c r="V38" s="82"/>
      <c r="W38" s="82"/>
      <c r="X38" s="33"/>
      <c r="Y38" s="33"/>
      <c r="Z38" s="33"/>
    </row>
    <row r="39" spans="1:26" ht="18.75" x14ac:dyDescent="0.3">
      <c r="B39" s="25" t="s">
        <v>119</v>
      </c>
      <c r="C39" s="82" t="s">
        <v>120</v>
      </c>
      <c r="D39" s="33">
        <f>E39</f>
        <v>46143</v>
      </c>
      <c r="E39" s="33">
        <v>46143</v>
      </c>
      <c r="F39" s="33">
        <v>46150</v>
      </c>
      <c r="G39" s="30">
        <v>46170</v>
      </c>
      <c r="H39" s="130"/>
      <c r="I39" s="90"/>
      <c r="J39"/>
      <c r="U39" s="139"/>
      <c r="V39" s="82"/>
      <c r="W39" s="82"/>
      <c r="X39" s="33"/>
      <c r="Y39" s="33"/>
      <c r="Z39" s="33"/>
    </row>
    <row r="40" spans="1:26" ht="19.5" customHeight="1" thickBot="1" x14ac:dyDescent="0.35">
      <c r="B40" s="26" t="s">
        <v>135</v>
      </c>
      <c r="C40" s="27" t="s">
        <v>136</v>
      </c>
      <c r="D40" s="28">
        <f>E40</f>
        <v>46148</v>
      </c>
      <c r="E40" s="28">
        <v>46148</v>
      </c>
      <c r="F40" s="28">
        <v>46155</v>
      </c>
      <c r="G40" s="31">
        <v>46177</v>
      </c>
      <c r="H40" s="130"/>
      <c r="I40" s="90"/>
      <c r="U40" s="139"/>
      <c r="V40" s="82"/>
      <c r="W40" s="82"/>
      <c r="X40" s="33"/>
      <c r="Y40" s="33"/>
      <c r="Z40" s="33"/>
    </row>
    <row r="41" spans="1:26" ht="18" customHeight="1" x14ac:dyDescent="0.3">
      <c r="B41" s="179" t="s">
        <v>84</v>
      </c>
      <c r="C41" s="41"/>
      <c r="D41" s="62"/>
      <c r="E41" s="43"/>
      <c r="F41" s="43"/>
      <c r="G41" s="43"/>
      <c r="H41" s="67"/>
      <c r="I41" s="8"/>
      <c r="U41" s="139"/>
      <c r="V41" s="82"/>
      <c r="W41" s="82"/>
      <c r="X41" s="33"/>
      <c r="Y41" s="33"/>
      <c r="Z41" s="33"/>
    </row>
    <row r="42" spans="1:26" ht="37.5" customHeight="1" thickBot="1" x14ac:dyDescent="0.55000000000000004">
      <c r="B42" s="219" t="s">
        <v>12</v>
      </c>
      <c r="C42" s="219"/>
      <c r="D42" s="219"/>
      <c r="E42" s="219"/>
      <c r="F42" s="219"/>
      <c r="G42" s="219"/>
      <c r="H42" s="11"/>
      <c r="I42" s="8"/>
      <c r="U42" s="139"/>
      <c r="V42" s="82"/>
      <c r="W42" s="82"/>
      <c r="X42" s="33"/>
      <c r="Y42" s="33"/>
      <c r="Z42" s="33"/>
    </row>
    <row r="43" spans="1:26" ht="17.25" customHeight="1" x14ac:dyDescent="0.3">
      <c r="B43" s="205" t="s">
        <v>3</v>
      </c>
      <c r="C43" s="238" t="s">
        <v>4</v>
      </c>
      <c r="D43" s="166" t="s">
        <v>60</v>
      </c>
      <c r="E43" s="211" t="s">
        <v>5</v>
      </c>
      <c r="F43" s="209" t="s">
        <v>6</v>
      </c>
      <c r="G43" s="227" t="s">
        <v>13</v>
      </c>
      <c r="H43" s="227" t="s">
        <v>96</v>
      </c>
      <c r="I43" s="227" t="s">
        <v>97</v>
      </c>
      <c r="U43" s="139"/>
      <c r="V43" s="82"/>
      <c r="W43" s="82"/>
      <c r="X43" s="33"/>
      <c r="Y43" s="33"/>
      <c r="Z43" s="33"/>
    </row>
    <row r="44" spans="1:26" ht="19.5" thickBot="1" x14ac:dyDescent="0.35">
      <c r="B44" s="206"/>
      <c r="C44" s="239"/>
      <c r="D44" s="167" t="s">
        <v>25</v>
      </c>
      <c r="E44" s="212"/>
      <c r="F44" s="210"/>
      <c r="G44" s="228"/>
      <c r="H44" s="228"/>
      <c r="I44" s="228"/>
      <c r="U44" s="139"/>
      <c r="V44" s="82"/>
      <c r="W44" s="82"/>
      <c r="X44" s="33"/>
      <c r="Y44" s="33"/>
      <c r="Z44" s="33"/>
    </row>
    <row r="45" spans="1:26" ht="18.75" x14ac:dyDescent="0.3">
      <c r="B45" s="25" t="str">
        <f>B66</f>
        <v>JOGELA</v>
      </c>
      <c r="C45" s="172" t="str">
        <f>C66</f>
        <v>212N</v>
      </c>
      <c r="D45" s="33">
        <f>D66</f>
        <v>46127</v>
      </c>
      <c r="E45" s="33">
        <f>E66</f>
        <v>46127</v>
      </c>
      <c r="F45" s="33">
        <f>F66</f>
        <v>46135</v>
      </c>
      <c r="G45" s="64">
        <f>F45+16</f>
        <v>46151</v>
      </c>
      <c r="H45" s="64">
        <f>F45+23</f>
        <v>46158</v>
      </c>
      <c r="I45" s="30">
        <f>F45+26</f>
        <v>46161</v>
      </c>
      <c r="U45" s="139"/>
      <c r="V45" s="82"/>
      <c r="W45" s="82"/>
      <c r="X45" s="33"/>
      <c r="Y45" s="33"/>
      <c r="Z45" s="33"/>
    </row>
    <row r="46" spans="1:26" ht="19.350000000000001" customHeight="1" x14ac:dyDescent="0.3">
      <c r="B46" s="25" t="str">
        <f t="shared" ref="B46:D50" si="8">B67</f>
        <v>COSCO GENOA</v>
      </c>
      <c r="C46" s="124" t="str">
        <f t="shared" si="8"/>
        <v>100N</v>
      </c>
      <c r="D46" s="33">
        <f t="shared" si="8"/>
        <v>46133</v>
      </c>
      <c r="E46" s="33">
        <f t="shared" ref="E46:F50" si="9">E67</f>
        <v>46133</v>
      </c>
      <c r="F46" s="33">
        <f t="shared" si="9"/>
        <v>46138</v>
      </c>
      <c r="G46" s="33">
        <f>F46+16</f>
        <v>46154</v>
      </c>
      <c r="H46" s="33">
        <f t="shared" ref="H46:H50" si="10">F46+23</f>
        <v>46161</v>
      </c>
      <c r="I46" s="30">
        <f t="shared" ref="I46:I50" si="11">F46+26</f>
        <v>46164</v>
      </c>
    </row>
    <row r="47" spans="1:26" ht="19.350000000000001" customHeight="1" x14ac:dyDescent="0.3">
      <c r="B47" s="25" t="str">
        <f>B68</f>
        <v>OOCL PANAMA</v>
      </c>
      <c r="C47" s="124" t="str">
        <f t="shared" si="8"/>
        <v>332N</v>
      </c>
      <c r="D47" s="33">
        <f t="shared" si="8"/>
        <v>46140</v>
      </c>
      <c r="E47" s="33">
        <f t="shared" si="9"/>
        <v>46140</v>
      </c>
      <c r="F47" s="33">
        <f t="shared" si="9"/>
        <v>46145</v>
      </c>
      <c r="G47" s="33">
        <f>F47+16</f>
        <v>46161</v>
      </c>
      <c r="H47" s="33">
        <f t="shared" si="10"/>
        <v>46168</v>
      </c>
      <c r="I47" s="30">
        <f t="shared" si="11"/>
        <v>46171</v>
      </c>
    </row>
    <row r="48" spans="1:26" ht="19.350000000000001" customHeight="1" x14ac:dyDescent="0.3">
      <c r="B48" s="25" t="str">
        <f t="shared" si="8"/>
        <v>KOTA LAMBAI</v>
      </c>
      <c r="C48" s="124" t="str">
        <f t="shared" si="8"/>
        <v>186N</v>
      </c>
      <c r="D48" s="33">
        <f t="shared" si="8"/>
        <v>46147</v>
      </c>
      <c r="E48" s="33">
        <f t="shared" si="9"/>
        <v>46147</v>
      </c>
      <c r="F48" s="33">
        <f t="shared" si="9"/>
        <v>46152</v>
      </c>
      <c r="G48" s="33">
        <f>F48+16</f>
        <v>46168</v>
      </c>
      <c r="H48" s="33">
        <f t="shared" si="10"/>
        <v>46175</v>
      </c>
      <c r="I48" s="30">
        <f t="shared" si="11"/>
        <v>46178</v>
      </c>
    </row>
    <row r="49" spans="2:11" ht="19.5" customHeight="1" x14ac:dyDescent="0.3">
      <c r="B49" s="25" t="str">
        <f t="shared" si="8"/>
        <v>OOCL CHICAGO</v>
      </c>
      <c r="C49" s="124" t="str">
        <f t="shared" si="8"/>
        <v>119N</v>
      </c>
      <c r="D49" s="33">
        <f t="shared" si="8"/>
        <v>46154</v>
      </c>
      <c r="E49" s="33">
        <f t="shared" si="9"/>
        <v>46154</v>
      </c>
      <c r="F49" s="33">
        <f t="shared" si="9"/>
        <v>46160</v>
      </c>
      <c r="G49" s="33">
        <f>F49+16</f>
        <v>46176</v>
      </c>
      <c r="H49" s="33">
        <f t="shared" si="10"/>
        <v>46183</v>
      </c>
      <c r="I49" s="30">
        <f t="shared" si="11"/>
        <v>46186</v>
      </c>
    </row>
    <row r="50" spans="2:11" ht="19.5" customHeight="1" thickBot="1" x14ac:dyDescent="0.35">
      <c r="B50" s="26" t="str">
        <f t="shared" si="8"/>
        <v>JOGELA</v>
      </c>
      <c r="C50" s="125" t="str">
        <f t="shared" si="8"/>
        <v>213N</v>
      </c>
      <c r="D50" s="28">
        <f t="shared" si="8"/>
        <v>46161</v>
      </c>
      <c r="E50" s="28">
        <f t="shared" si="9"/>
        <v>46161</v>
      </c>
      <c r="F50" s="28">
        <f t="shared" si="9"/>
        <v>46168</v>
      </c>
      <c r="G50" s="28">
        <f>F50+15</f>
        <v>46183</v>
      </c>
      <c r="H50" s="28">
        <f t="shared" si="10"/>
        <v>46191</v>
      </c>
      <c r="I50" s="31">
        <f t="shared" si="11"/>
        <v>46194</v>
      </c>
    </row>
    <row r="51" spans="2:11" ht="19.5" customHeight="1" x14ac:dyDescent="0.25">
      <c r="B51" s="179" t="s">
        <v>84</v>
      </c>
      <c r="C51" s="90"/>
      <c r="D51" s="150"/>
      <c r="E51" s="10"/>
      <c r="F51" s="3"/>
      <c r="G51" s="3"/>
      <c r="H51" s="3"/>
      <c r="I51" s="3"/>
    </row>
    <row r="52" spans="2:11" ht="19.5" customHeight="1" x14ac:dyDescent="0.3">
      <c r="B52" s="35"/>
      <c r="C52" s="36"/>
      <c r="D52" s="151"/>
      <c r="E52" s="24"/>
      <c r="F52" s="24"/>
      <c r="G52" s="24"/>
      <c r="H52" s="90"/>
      <c r="I52" s="90"/>
    </row>
    <row r="53" spans="2:11" ht="18.75" x14ac:dyDescent="0.3">
      <c r="B53" s="35"/>
      <c r="C53" s="36"/>
      <c r="D53" s="151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51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51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51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51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51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51"/>
      <c r="E59" s="24"/>
      <c r="F59" s="24"/>
      <c r="G59" s="24"/>
      <c r="H59" s="24"/>
      <c r="I59" s="8"/>
    </row>
    <row r="60" spans="2:11" ht="18.75" x14ac:dyDescent="0.3">
      <c r="B60" s="35"/>
      <c r="C60" s="36"/>
      <c r="D60" s="151"/>
      <c r="E60" s="24"/>
      <c r="F60" s="24"/>
      <c r="G60" s="24"/>
    </row>
    <row r="61" spans="2:11" ht="18.75" x14ac:dyDescent="0.3">
      <c r="B61" s="35"/>
      <c r="C61" s="36"/>
      <c r="D61" s="151"/>
      <c r="E61" s="24"/>
      <c r="F61" s="24"/>
      <c r="G61" s="24"/>
      <c r="H61" s="24"/>
      <c r="I61" s="8"/>
    </row>
    <row r="62" spans="2:11" x14ac:dyDescent="0.25">
      <c r="B62" s="235"/>
      <c r="C62" s="235"/>
      <c r="D62" s="235"/>
      <c r="E62" s="235"/>
      <c r="F62" s="235"/>
      <c r="G62" s="235"/>
      <c r="H62" s="235"/>
      <c r="I62" s="8"/>
    </row>
    <row r="63" spans="2:11" ht="25.5" customHeight="1" thickBot="1" x14ac:dyDescent="0.55000000000000004">
      <c r="B63" s="219" t="s">
        <v>14</v>
      </c>
      <c r="C63" s="219"/>
      <c r="D63" s="219"/>
      <c r="E63" s="219"/>
      <c r="F63" s="219"/>
      <c r="G63" s="219"/>
      <c r="H63" s="219"/>
      <c r="I63" s="11"/>
    </row>
    <row r="64" spans="2:11" ht="18.75" customHeight="1" x14ac:dyDescent="0.25">
      <c r="B64" s="240" t="s">
        <v>3</v>
      </c>
      <c r="C64" s="242" t="s">
        <v>4</v>
      </c>
      <c r="D64" s="166" t="s">
        <v>60</v>
      </c>
      <c r="E64" s="213" t="s">
        <v>5</v>
      </c>
      <c r="F64" s="213" t="s">
        <v>6</v>
      </c>
      <c r="G64" s="213" t="s">
        <v>15</v>
      </c>
      <c r="H64" s="213" t="s">
        <v>100</v>
      </c>
      <c r="I64" s="213" t="s">
        <v>101</v>
      </c>
      <c r="J64" s="213" t="s">
        <v>112</v>
      </c>
      <c r="K64" s="231"/>
    </row>
    <row r="65" spans="1:11" ht="18.75" customHeight="1" thickBot="1" x14ac:dyDescent="0.3">
      <c r="B65" s="241"/>
      <c r="C65" s="243"/>
      <c r="D65" s="167" t="s">
        <v>25</v>
      </c>
      <c r="E65" s="214"/>
      <c r="F65" s="214"/>
      <c r="G65" s="214"/>
      <c r="H65" s="214"/>
      <c r="I65" s="214"/>
      <c r="J65" s="214"/>
      <c r="K65" s="231"/>
    </row>
    <row r="66" spans="1:11" ht="18.75" x14ac:dyDescent="0.3">
      <c r="A66" s="69"/>
      <c r="B66" s="25" t="s">
        <v>75</v>
      </c>
      <c r="C66" s="124" t="s">
        <v>85</v>
      </c>
      <c r="D66" s="33">
        <f>E66</f>
        <v>46127</v>
      </c>
      <c r="E66" s="33">
        <v>46127</v>
      </c>
      <c r="F66" s="33">
        <v>46135</v>
      </c>
      <c r="G66" s="33">
        <v>46148</v>
      </c>
      <c r="H66" s="33">
        <f t="shared" ref="H66:H71" si="12">F66+26</f>
        <v>46161</v>
      </c>
      <c r="I66" s="33">
        <f>F66+26</f>
        <v>46161</v>
      </c>
      <c r="J66" s="65">
        <f>F66+29</f>
        <v>46164</v>
      </c>
      <c r="K66" s="130"/>
    </row>
    <row r="67" spans="1:11" ht="19.5" customHeight="1" x14ac:dyDescent="0.3">
      <c r="A67" s="69"/>
      <c r="B67" s="25" t="s">
        <v>36</v>
      </c>
      <c r="C67" s="124" t="s">
        <v>102</v>
      </c>
      <c r="D67" s="33">
        <f t="shared" ref="D67:D68" si="13">E67</f>
        <v>46133</v>
      </c>
      <c r="E67" s="33">
        <v>46133</v>
      </c>
      <c r="F67" s="33">
        <v>46138</v>
      </c>
      <c r="G67" s="33">
        <v>46152</v>
      </c>
      <c r="H67" s="33">
        <f t="shared" si="12"/>
        <v>46164</v>
      </c>
      <c r="I67" s="33">
        <f>F67+26</f>
        <v>46164</v>
      </c>
      <c r="J67" s="30">
        <f t="shared" ref="J67:J71" si="14">F67+29</f>
        <v>46167</v>
      </c>
      <c r="K67" s="130"/>
    </row>
    <row r="68" spans="1:11" ht="19.5" customHeight="1" x14ac:dyDescent="0.3">
      <c r="A68" s="69"/>
      <c r="B68" s="25" t="s">
        <v>71</v>
      </c>
      <c r="C68" s="124" t="s">
        <v>103</v>
      </c>
      <c r="D68" s="33">
        <f t="shared" si="13"/>
        <v>46140</v>
      </c>
      <c r="E68" s="33">
        <v>46140</v>
      </c>
      <c r="F68" s="33">
        <v>46145</v>
      </c>
      <c r="G68" s="33">
        <v>46159</v>
      </c>
      <c r="H68" s="33">
        <f t="shared" si="12"/>
        <v>46171</v>
      </c>
      <c r="I68" s="33">
        <f t="shared" ref="I68:I71" si="15">F68+26</f>
        <v>46171</v>
      </c>
      <c r="J68" s="30">
        <f t="shared" si="14"/>
        <v>46174</v>
      </c>
      <c r="K68" s="130"/>
    </row>
    <row r="69" spans="1:11" ht="19.5" customHeight="1" x14ac:dyDescent="0.3">
      <c r="A69" s="69"/>
      <c r="B69" s="25" t="s">
        <v>55</v>
      </c>
      <c r="C69" s="124" t="s">
        <v>123</v>
      </c>
      <c r="D69" s="33">
        <f>E69</f>
        <v>46147</v>
      </c>
      <c r="E69" s="33">
        <v>46147</v>
      </c>
      <c r="F69" s="33">
        <v>46152</v>
      </c>
      <c r="G69" s="33">
        <v>46166</v>
      </c>
      <c r="H69" s="33">
        <f t="shared" si="12"/>
        <v>46178</v>
      </c>
      <c r="I69" s="33">
        <f t="shared" si="15"/>
        <v>46178</v>
      </c>
      <c r="J69" s="30">
        <f t="shared" si="14"/>
        <v>46181</v>
      </c>
      <c r="K69" s="130"/>
    </row>
    <row r="70" spans="1:11" ht="19.5" customHeight="1" x14ac:dyDescent="0.3">
      <c r="A70" s="69"/>
      <c r="B70" s="25" t="s">
        <v>57</v>
      </c>
      <c r="C70" s="124" t="s">
        <v>124</v>
      </c>
      <c r="D70" s="33">
        <f>E70</f>
        <v>46154</v>
      </c>
      <c r="E70" s="33">
        <v>46154</v>
      </c>
      <c r="F70" s="33">
        <v>46160</v>
      </c>
      <c r="G70" s="33">
        <v>46173</v>
      </c>
      <c r="H70" s="33">
        <f>F70+26</f>
        <v>46186</v>
      </c>
      <c r="I70" s="33">
        <f t="shared" si="15"/>
        <v>46186</v>
      </c>
      <c r="J70" s="30">
        <f t="shared" si="14"/>
        <v>46189</v>
      </c>
      <c r="K70" s="130"/>
    </row>
    <row r="71" spans="1:11" ht="19.5" customHeight="1" thickBot="1" x14ac:dyDescent="0.35">
      <c r="A71" s="174"/>
      <c r="B71" s="26" t="s">
        <v>75</v>
      </c>
      <c r="C71" s="125" t="s">
        <v>137</v>
      </c>
      <c r="D71" s="28">
        <f>E71</f>
        <v>46161</v>
      </c>
      <c r="E71" s="28">
        <v>46161</v>
      </c>
      <c r="F71" s="28">
        <v>46168</v>
      </c>
      <c r="G71" s="28">
        <v>46180</v>
      </c>
      <c r="H71" s="28">
        <f t="shared" si="12"/>
        <v>46194</v>
      </c>
      <c r="I71" s="28">
        <f t="shared" si="15"/>
        <v>46194</v>
      </c>
      <c r="J71" s="31">
        <f t="shared" si="14"/>
        <v>46197</v>
      </c>
      <c r="K71" s="130"/>
    </row>
    <row r="72" spans="1:11" ht="18" customHeight="1" x14ac:dyDescent="0.3">
      <c r="B72" s="179" t="s">
        <v>84</v>
      </c>
      <c r="C72" s="36"/>
      <c r="D72" s="151"/>
      <c r="E72" s="24"/>
      <c r="F72" s="24"/>
      <c r="G72" s="24"/>
      <c r="H72" s="29"/>
      <c r="I72" s="34"/>
    </row>
    <row r="73" spans="1:11" ht="18" customHeight="1" x14ac:dyDescent="0.3">
      <c r="B73" s="179"/>
      <c r="C73" s="36"/>
      <c r="D73" s="151"/>
      <c r="E73" s="24"/>
      <c r="F73" s="24"/>
      <c r="G73" s="24"/>
      <c r="H73" s="29"/>
      <c r="I73" s="34"/>
    </row>
    <row r="74" spans="1:11" ht="33" customHeight="1" thickBot="1" x14ac:dyDescent="0.55000000000000004">
      <c r="B74" s="219" t="s">
        <v>90</v>
      </c>
      <c r="C74" s="219"/>
      <c r="D74" s="219"/>
      <c r="E74" s="219"/>
      <c r="F74" s="219"/>
      <c r="G74" s="219"/>
      <c r="H74" s="219"/>
      <c r="I74" s="11"/>
    </row>
    <row r="75" spans="1:11" ht="18" customHeight="1" x14ac:dyDescent="0.25">
      <c r="B75" s="205" t="s">
        <v>3</v>
      </c>
      <c r="C75" s="238" t="s">
        <v>4</v>
      </c>
      <c r="D75" s="166" t="s">
        <v>60</v>
      </c>
      <c r="E75" s="211" t="s">
        <v>5</v>
      </c>
      <c r="F75" s="209" t="s">
        <v>6</v>
      </c>
      <c r="G75" s="209" t="s">
        <v>15</v>
      </c>
      <c r="H75" s="209" t="s">
        <v>46</v>
      </c>
      <c r="I75" s="268" t="s">
        <v>105</v>
      </c>
      <c r="J75" s="270" t="s">
        <v>111</v>
      </c>
    </row>
    <row r="76" spans="1:11" ht="18" customHeight="1" thickBot="1" x14ac:dyDescent="0.3">
      <c r="B76" s="206"/>
      <c r="C76" s="239"/>
      <c r="D76" s="167" t="s">
        <v>25</v>
      </c>
      <c r="E76" s="212"/>
      <c r="F76" s="210"/>
      <c r="G76" s="210"/>
      <c r="H76" s="210"/>
      <c r="I76" s="269"/>
      <c r="J76" s="271"/>
    </row>
    <row r="77" spans="1:11" ht="18" customHeight="1" x14ac:dyDescent="0.3">
      <c r="B77" s="25" t="str">
        <f t="shared" ref="B77:B82" si="16">B66</f>
        <v>JOGELA</v>
      </c>
      <c r="C77" s="124" t="str">
        <f t="shared" ref="C77:G82" si="17">C66</f>
        <v>212N</v>
      </c>
      <c r="D77" s="33">
        <f t="shared" si="17"/>
        <v>46127</v>
      </c>
      <c r="E77" s="33">
        <f t="shared" si="17"/>
        <v>46127</v>
      </c>
      <c r="F77" s="33">
        <f t="shared" si="17"/>
        <v>46135</v>
      </c>
      <c r="G77" s="33">
        <f t="shared" si="17"/>
        <v>46148</v>
      </c>
      <c r="H77" s="33">
        <f t="shared" ref="H77" si="18">F77+26</f>
        <v>46161</v>
      </c>
      <c r="I77" s="33">
        <f>F77+26</f>
        <v>46161</v>
      </c>
      <c r="J77" s="30">
        <f>G77+26</f>
        <v>46174</v>
      </c>
    </row>
    <row r="78" spans="1:11" ht="18" customHeight="1" x14ac:dyDescent="0.3">
      <c r="B78" s="25" t="str">
        <f t="shared" si="16"/>
        <v>COSCO GENOA</v>
      </c>
      <c r="C78" s="124" t="str">
        <f t="shared" si="17"/>
        <v>100N</v>
      </c>
      <c r="D78" s="33">
        <f t="shared" si="17"/>
        <v>46133</v>
      </c>
      <c r="E78" s="33">
        <f t="shared" si="17"/>
        <v>46133</v>
      </c>
      <c r="F78" s="33">
        <f t="shared" si="17"/>
        <v>46138</v>
      </c>
      <c r="G78" s="33">
        <f t="shared" si="17"/>
        <v>46152</v>
      </c>
      <c r="H78" s="33">
        <f>F78+26</f>
        <v>46164</v>
      </c>
      <c r="I78" s="33">
        <f>F78+26</f>
        <v>46164</v>
      </c>
      <c r="J78" s="30">
        <f t="shared" ref="J78:J82" si="19">G78+26</f>
        <v>46178</v>
      </c>
    </row>
    <row r="79" spans="1:11" ht="18" customHeight="1" x14ac:dyDescent="0.3">
      <c r="B79" s="25" t="str">
        <f t="shared" si="16"/>
        <v>OOCL PANAMA</v>
      </c>
      <c r="C79" s="124" t="str">
        <f t="shared" si="17"/>
        <v>332N</v>
      </c>
      <c r="D79" s="33">
        <f t="shared" si="17"/>
        <v>46140</v>
      </c>
      <c r="E79" s="33">
        <f t="shared" si="17"/>
        <v>46140</v>
      </c>
      <c r="F79" s="33">
        <f t="shared" si="17"/>
        <v>46145</v>
      </c>
      <c r="G79" s="33">
        <f t="shared" si="17"/>
        <v>46159</v>
      </c>
      <c r="H79" s="33">
        <f>F79+26</f>
        <v>46171</v>
      </c>
      <c r="I79" s="33">
        <f t="shared" ref="I79:I82" si="20">F79+26</f>
        <v>46171</v>
      </c>
      <c r="J79" s="30">
        <f t="shared" si="19"/>
        <v>46185</v>
      </c>
    </row>
    <row r="80" spans="1:11" ht="18" customHeight="1" x14ac:dyDescent="0.3">
      <c r="B80" s="25" t="str">
        <f t="shared" si="16"/>
        <v>KOTA LAMBAI</v>
      </c>
      <c r="C80" s="124" t="str">
        <f t="shared" si="17"/>
        <v>186N</v>
      </c>
      <c r="D80" s="33">
        <f t="shared" si="17"/>
        <v>46147</v>
      </c>
      <c r="E80" s="33">
        <f t="shared" si="17"/>
        <v>46147</v>
      </c>
      <c r="F80" s="33">
        <f t="shared" si="17"/>
        <v>46152</v>
      </c>
      <c r="G80" s="33">
        <f t="shared" si="17"/>
        <v>46166</v>
      </c>
      <c r="H80" s="33">
        <f>F80+26</f>
        <v>46178</v>
      </c>
      <c r="I80" s="33">
        <f t="shared" si="20"/>
        <v>46178</v>
      </c>
      <c r="J80" s="30">
        <f t="shared" si="19"/>
        <v>46192</v>
      </c>
    </row>
    <row r="81" spans="2:10" ht="18" customHeight="1" x14ac:dyDescent="0.3">
      <c r="B81" s="25" t="str">
        <f t="shared" si="16"/>
        <v>OOCL CHICAGO</v>
      </c>
      <c r="C81" s="124" t="str">
        <f t="shared" si="17"/>
        <v>119N</v>
      </c>
      <c r="D81" s="33">
        <f t="shared" si="17"/>
        <v>46154</v>
      </c>
      <c r="E81" s="33">
        <f t="shared" si="17"/>
        <v>46154</v>
      </c>
      <c r="F81" s="33">
        <f t="shared" si="17"/>
        <v>46160</v>
      </c>
      <c r="G81" s="33">
        <f t="shared" si="17"/>
        <v>46173</v>
      </c>
      <c r="H81" s="33">
        <f t="shared" ref="H81" si="21">F81+26</f>
        <v>46186</v>
      </c>
      <c r="I81" s="33">
        <f t="shared" si="20"/>
        <v>46186</v>
      </c>
      <c r="J81" s="30">
        <f t="shared" si="19"/>
        <v>46199</v>
      </c>
    </row>
    <row r="82" spans="2:10" ht="18" customHeight="1" thickBot="1" x14ac:dyDescent="0.35">
      <c r="B82" s="26" t="str">
        <f t="shared" si="16"/>
        <v>JOGELA</v>
      </c>
      <c r="C82" s="125" t="str">
        <f t="shared" si="17"/>
        <v>213N</v>
      </c>
      <c r="D82" s="28">
        <f t="shared" si="17"/>
        <v>46161</v>
      </c>
      <c r="E82" s="28">
        <f t="shared" si="17"/>
        <v>46161</v>
      </c>
      <c r="F82" s="28">
        <f t="shared" si="17"/>
        <v>46168</v>
      </c>
      <c r="G82" s="28">
        <f t="shared" si="17"/>
        <v>46180</v>
      </c>
      <c r="H82" s="28">
        <f>F82+26</f>
        <v>46194</v>
      </c>
      <c r="I82" s="28">
        <f t="shared" si="20"/>
        <v>46194</v>
      </c>
      <c r="J82" s="31">
        <f t="shared" si="19"/>
        <v>46206</v>
      </c>
    </row>
    <row r="83" spans="2:10" ht="18" customHeight="1" x14ac:dyDescent="0.3">
      <c r="B83" s="179" t="s">
        <v>84</v>
      </c>
      <c r="C83" s="36"/>
      <c r="D83" s="151"/>
      <c r="E83" s="24"/>
      <c r="F83" s="24"/>
      <c r="G83" s="24"/>
      <c r="H83" s="29"/>
      <c r="I83" s="34"/>
    </row>
    <row r="84" spans="2:10" ht="18" customHeight="1" x14ac:dyDescent="0.3">
      <c r="B84" s="179"/>
      <c r="C84" s="36"/>
      <c r="D84" s="151"/>
      <c r="E84" s="24"/>
      <c r="F84" s="24"/>
      <c r="G84" s="24"/>
      <c r="H84" s="29"/>
      <c r="I84" s="34"/>
    </row>
    <row r="85" spans="2:10" ht="32.25" customHeight="1" thickBot="1" x14ac:dyDescent="0.55000000000000004">
      <c r="B85" s="219" t="s">
        <v>91</v>
      </c>
      <c r="C85" s="219"/>
      <c r="D85" s="219"/>
      <c r="E85" s="219"/>
      <c r="F85" s="219"/>
      <c r="G85" s="219"/>
      <c r="H85" s="219"/>
      <c r="I85" s="11"/>
    </row>
    <row r="86" spans="2:10" ht="18" customHeight="1" x14ac:dyDescent="0.25">
      <c r="B86" s="205" t="s">
        <v>3</v>
      </c>
      <c r="C86" s="238" t="s">
        <v>4</v>
      </c>
      <c r="D86" s="166" t="s">
        <v>60</v>
      </c>
      <c r="E86" s="211" t="s">
        <v>5</v>
      </c>
      <c r="F86" s="209" t="s">
        <v>6</v>
      </c>
      <c r="G86" s="209" t="s">
        <v>15</v>
      </c>
      <c r="H86" s="209" t="s">
        <v>16</v>
      </c>
      <c r="I86" s="270" t="s">
        <v>104</v>
      </c>
      <c r="J86" s="3"/>
    </row>
    <row r="87" spans="2:10" ht="26.25" customHeight="1" thickBot="1" x14ac:dyDescent="0.3">
      <c r="B87" s="206"/>
      <c r="C87" s="239"/>
      <c r="D87" s="167" t="s">
        <v>25</v>
      </c>
      <c r="E87" s="212"/>
      <c r="F87" s="210"/>
      <c r="G87" s="210"/>
      <c r="H87" s="210"/>
      <c r="I87" s="271"/>
      <c r="J87" s="3"/>
    </row>
    <row r="88" spans="2:10" ht="18" customHeight="1" x14ac:dyDescent="0.3">
      <c r="B88" s="25" t="str">
        <f t="shared" ref="B88:C93" si="22">B66</f>
        <v>JOGELA</v>
      </c>
      <c r="C88" s="124" t="str">
        <f>C66</f>
        <v>212N</v>
      </c>
      <c r="D88" s="33">
        <f t="shared" ref="D88:D93" si="23">E88</f>
        <v>46127</v>
      </c>
      <c r="E88" s="33">
        <f>E66</f>
        <v>46127</v>
      </c>
      <c r="F88" s="33">
        <f>F66</f>
        <v>46135</v>
      </c>
      <c r="G88" s="33">
        <v>46110</v>
      </c>
      <c r="H88" s="33">
        <f>F88+26</f>
        <v>46161</v>
      </c>
      <c r="I88" s="65">
        <f>F88+26</f>
        <v>46161</v>
      </c>
      <c r="J88" s="3"/>
    </row>
    <row r="89" spans="2:10" ht="18" customHeight="1" x14ac:dyDescent="0.3">
      <c r="B89" s="25" t="str">
        <f t="shared" si="22"/>
        <v>COSCO GENOA</v>
      </c>
      <c r="C89" s="124" t="str">
        <f t="shared" si="22"/>
        <v>100N</v>
      </c>
      <c r="D89" s="33">
        <f t="shared" si="23"/>
        <v>46133</v>
      </c>
      <c r="E89" s="33">
        <f t="shared" ref="E89:F93" si="24">E67</f>
        <v>46133</v>
      </c>
      <c r="F89" s="33">
        <f>F67</f>
        <v>46138</v>
      </c>
      <c r="G89" s="33">
        <v>46117</v>
      </c>
      <c r="H89" s="33">
        <f>F89+26</f>
        <v>46164</v>
      </c>
      <c r="I89" s="30">
        <f t="shared" ref="I89:I93" si="25">F89+26</f>
        <v>46164</v>
      </c>
      <c r="J89" s="3"/>
    </row>
    <row r="90" spans="2:10" ht="18" customHeight="1" x14ac:dyDescent="0.3">
      <c r="B90" s="25" t="str">
        <f t="shared" si="22"/>
        <v>OOCL PANAMA</v>
      </c>
      <c r="C90" s="124" t="str">
        <f t="shared" si="22"/>
        <v>332N</v>
      </c>
      <c r="D90" s="33">
        <f t="shared" si="23"/>
        <v>46140</v>
      </c>
      <c r="E90" s="33">
        <f t="shared" si="24"/>
        <v>46140</v>
      </c>
      <c r="F90" s="33">
        <f t="shared" si="24"/>
        <v>46145</v>
      </c>
      <c r="G90" s="33">
        <v>46124</v>
      </c>
      <c r="H90" s="33">
        <f t="shared" ref="H90:H93" si="26">F90+26</f>
        <v>46171</v>
      </c>
      <c r="I90" s="30">
        <f t="shared" si="25"/>
        <v>46171</v>
      </c>
      <c r="J90" s="3"/>
    </row>
    <row r="91" spans="2:10" ht="18" customHeight="1" x14ac:dyDescent="0.3">
      <c r="B91" s="25" t="str">
        <f t="shared" si="22"/>
        <v>KOTA LAMBAI</v>
      </c>
      <c r="C91" s="124" t="str">
        <f t="shared" si="22"/>
        <v>186N</v>
      </c>
      <c r="D91" s="33">
        <f t="shared" si="23"/>
        <v>46147</v>
      </c>
      <c r="E91" s="33">
        <f t="shared" si="24"/>
        <v>46147</v>
      </c>
      <c r="F91" s="33">
        <f t="shared" si="24"/>
        <v>46152</v>
      </c>
      <c r="G91" s="33">
        <v>46131</v>
      </c>
      <c r="H91" s="33">
        <f t="shared" si="26"/>
        <v>46178</v>
      </c>
      <c r="I91" s="30">
        <f t="shared" si="25"/>
        <v>46178</v>
      </c>
      <c r="J91" s="3"/>
    </row>
    <row r="92" spans="2:10" ht="18" customHeight="1" x14ac:dyDescent="0.3">
      <c r="B92" s="25" t="str">
        <f t="shared" si="22"/>
        <v>OOCL CHICAGO</v>
      </c>
      <c r="C92" s="124" t="str">
        <f t="shared" si="22"/>
        <v>119N</v>
      </c>
      <c r="D92" s="33">
        <f t="shared" si="23"/>
        <v>46154</v>
      </c>
      <c r="E92" s="33">
        <f t="shared" si="24"/>
        <v>46154</v>
      </c>
      <c r="F92" s="33">
        <f t="shared" si="24"/>
        <v>46160</v>
      </c>
      <c r="G92" s="33">
        <v>46138</v>
      </c>
      <c r="H92" s="33">
        <f t="shared" si="26"/>
        <v>46186</v>
      </c>
      <c r="I92" s="30">
        <f t="shared" si="25"/>
        <v>46186</v>
      </c>
      <c r="J92" s="3"/>
    </row>
    <row r="93" spans="2:10" ht="18" customHeight="1" thickBot="1" x14ac:dyDescent="0.35">
      <c r="B93" s="26" t="str">
        <f t="shared" si="22"/>
        <v>JOGELA</v>
      </c>
      <c r="C93" s="125" t="str">
        <f t="shared" si="22"/>
        <v>213N</v>
      </c>
      <c r="D93" s="28">
        <f t="shared" si="23"/>
        <v>46161</v>
      </c>
      <c r="E93" s="28">
        <f t="shared" si="24"/>
        <v>46161</v>
      </c>
      <c r="F93" s="28">
        <f t="shared" si="24"/>
        <v>46168</v>
      </c>
      <c r="G93" s="28">
        <v>46145</v>
      </c>
      <c r="H93" s="28">
        <f t="shared" si="26"/>
        <v>46194</v>
      </c>
      <c r="I93" s="31">
        <f t="shared" si="25"/>
        <v>46194</v>
      </c>
      <c r="J93" s="3"/>
    </row>
    <row r="94" spans="2:10" ht="18" customHeight="1" x14ac:dyDescent="0.3">
      <c r="B94" s="179" t="s">
        <v>84</v>
      </c>
      <c r="C94" s="36"/>
      <c r="D94" s="151"/>
      <c r="E94" s="24"/>
      <c r="F94" s="24"/>
      <c r="G94" s="24"/>
      <c r="H94" s="29"/>
      <c r="I94" s="34"/>
    </row>
    <row r="95" spans="2:10" ht="18" customHeight="1" x14ac:dyDescent="0.3">
      <c r="B95" s="179"/>
      <c r="C95" s="36"/>
      <c r="D95" s="151"/>
      <c r="E95" s="24"/>
      <c r="F95" s="24"/>
      <c r="G95" s="24"/>
      <c r="H95" s="29"/>
      <c r="I95" s="34"/>
    </row>
    <row r="96" spans="2:10" ht="34.5" customHeight="1" thickBot="1" x14ac:dyDescent="0.55000000000000004">
      <c r="B96" s="219" t="s">
        <v>92</v>
      </c>
      <c r="C96" s="219"/>
      <c r="D96" s="219"/>
      <c r="E96" s="219"/>
      <c r="F96" s="219"/>
      <c r="G96" s="219"/>
      <c r="H96" s="219"/>
      <c r="I96" s="11"/>
    </row>
    <row r="97" spans="2:11" ht="18" customHeight="1" x14ac:dyDescent="0.25">
      <c r="B97" s="205" t="s">
        <v>3</v>
      </c>
      <c r="C97" s="238" t="s">
        <v>4</v>
      </c>
      <c r="D97" s="166" t="s">
        <v>60</v>
      </c>
      <c r="E97" s="211" t="s">
        <v>5</v>
      </c>
      <c r="F97" s="209" t="s">
        <v>6</v>
      </c>
      <c r="G97" s="209" t="s">
        <v>15</v>
      </c>
      <c r="H97" s="227" t="s">
        <v>56</v>
      </c>
      <c r="I97" s="227" t="s">
        <v>94</v>
      </c>
      <c r="J97" s="227" t="s">
        <v>95</v>
      </c>
    </row>
    <row r="98" spans="2:11" ht="18" customHeight="1" thickBot="1" x14ac:dyDescent="0.3">
      <c r="B98" s="246"/>
      <c r="C98" s="262"/>
      <c r="D98" s="184" t="s">
        <v>25</v>
      </c>
      <c r="E98" s="263"/>
      <c r="F98" s="264"/>
      <c r="G98" s="264"/>
      <c r="H98" s="265"/>
      <c r="I98" s="265"/>
      <c r="J98" s="265"/>
    </row>
    <row r="99" spans="2:11" ht="18" customHeight="1" x14ac:dyDescent="0.3">
      <c r="B99" s="93" t="str">
        <f>B66</f>
        <v>JOGELA</v>
      </c>
      <c r="C99" s="185" t="str">
        <f>C66</f>
        <v>212N</v>
      </c>
      <c r="D99" s="64">
        <f t="shared" ref="D99" si="27">E99</f>
        <v>46127</v>
      </c>
      <c r="E99" s="64">
        <f>E66</f>
        <v>46127</v>
      </c>
      <c r="F99" s="64">
        <f>F66</f>
        <v>46135</v>
      </c>
      <c r="G99" s="64">
        <f>G66</f>
        <v>46148</v>
      </c>
      <c r="H99" s="64">
        <f>F99+25</f>
        <v>46160</v>
      </c>
      <c r="I99" s="64">
        <f>F99+26</f>
        <v>46161</v>
      </c>
      <c r="J99" s="65">
        <f>F99+26</f>
        <v>46161</v>
      </c>
    </row>
    <row r="100" spans="2:11" ht="18" customHeight="1" x14ac:dyDescent="0.3">
      <c r="B100" s="25" t="str">
        <f t="shared" ref="B100:C104" si="28">B67</f>
        <v>COSCO GENOA</v>
      </c>
      <c r="C100" s="124" t="str">
        <f t="shared" si="28"/>
        <v>100N</v>
      </c>
      <c r="D100" s="33">
        <f>E100</f>
        <v>46133</v>
      </c>
      <c r="E100" s="33">
        <f t="shared" ref="E100:E104" si="29">E67</f>
        <v>46133</v>
      </c>
      <c r="F100" s="33">
        <f t="shared" ref="F100:F104" si="30">F67</f>
        <v>46138</v>
      </c>
      <c r="G100" s="33">
        <f>G67</f>
        <v>46152</v>
      </c>
      <c r="H100" s="33">
        <f>F100+25</f>
        <v>46163</v>
      </c>
      <c r="I100" s="33">
        <f t="shared" ref="I100:I104" si="31">F100+26</f>
        <v>46164</v>
      </c>
      <c r="J100" s="30">
        <f t="shared" ref="J100:J104" si="32">F100+26</f>
        <v>46164</v>
      </c>
    </row>
    <row r="101" spans="2:11" ht="18" customHeight="1" x14ac:dyDescent="0.3">
      <c r="B101" s="25" t="str">
        <f t="shared" si="28"/>
        <v>OOCL PANAMA</v>
      </c>
      <c r="C101" s="124" t="str">
        <f t="shared" si="28"/>
        <v>332N</v>
      </c>
      <c r="D101" s="33">
        <f>E101</f>
        <v>46140</v>
      </c>
      <c r="E101" s="33">
        <f t="shared" si="29"/>
        <v>46140</v>
      </c>
      <c r="F101" s="33">
        <f t="shared" si="30"/>
        <v>46145</v>
      </c>
      <c r="G101" s="33">
        <f>G68</f>
        <v>46159</v>
      </c>
      <c r="H101" s="33">
        <f>F101+25</f>
        <v>46170</v>
      </c>
      <c r="I101" s="33">
        <f t="shared" si="31"/>
        <v>46171</v>
      </c>
      <c r="J101" s="30">
        <f t="shared" si="32"/>
        <v>46171</v>
      </c>
    </row>
    <row r="102" spans="2:11" ht="18" customHeight="1" x14ac:dyDescent="0.3">
      <c r="B102" s="25" t="str">
        <f t="shared" si="28"/>
        <v>KOTA LAMBAI</v>
      </c>
      <c r="C102" s="124" t="str">
        <f t="shared" si="28"/>
        <v>186N</v>
      </c>
      <c r="D102" s="33">
        <f>E102</f>
        <v>46147</v>
      </c>
      <c r="E102" s="33">
        <f t="shared" si="29"/>
        <v>46147</v>
      </c>
      <c r="F102" s="33">
        <f t="shared" si="30"/>
        <v>46152</v>
      </c>
      <c r="G102" s="33">
        <f>G69</f>
        <v>46166</v>
      </c>
      <c r="H102" s="33">
        <f>F102+25</f>
        <v>46177</v>
      </c>
      <c r="I102" s="33">
        <f t="shared" si="31"/>
        <v>46178</v>
      </c>
      <c r="J102" s="30">
        <f t="shared" si="32"/>
        <v>46178</v>
      </c>
    </row>
    <row r="103" spans="2:11" ht="18" customHeight="1" x14ac:dyDescent="0.3">
      <c r="B103" s="25" t="str">
        <f t="shared" si="28"/>
        <v>OOCL CHICAGO</v>
      </c>
      <c r="C103" s="124" t="str">
        <f t="shared" si="28"/>
        <v>119N</v>
      </c>
      <c r="D103" s="33">
        <f>E103</f>
        <v>46154</v>
      </c>
      <c r="E103" s="33">
        <f t="shared" si="29"/>
        <v>46154</v>
      </c>
      <c r="F103" s="33">
        <f t="shared" si="30"/>
        <v>46160</v>
      </c>
      <c r="G103" s="33">
        <f>G70</f>
        <v>46173</v>
      </c>
      <c r="H103" s="33">
        <f>F103+25</f>
        <v>46185</v>
      </c>
      <c r="I103" s="33">
        <f t="shared" si="31"/>
        <v>46186</v>
      </c>
      <c r="J103" s="30">
        <f t="shared" si="32"/>
        <v>46186</v>
      </c>
    </row>
    <row r="104" spans="2:11" ht="18" customHeight="1" thickBot="1" x14ac:dyDescent="0.35">
      <c r="B104" s="26" t="str">
        <f t="shared" si="28"/>
        <v>JOGELA</v>
      </c>
      <c r="C104" s="125" t="str">
        <f t="shared" si="28"/>
        <v>213N</v>
      </c>
      <c r="D104" s="28">
        <f>E104</f>
        <v>46161</v>
      </c>
      <c r="E104" s="28">
        <f t="shared" si="29"/>
        <v>46161</v>
      </c>
      <c r="F104" s="28">
        <f t="shared" si="30"/>
        <v>46168</v>
      </c>
      <c r="G104" s="28">
        <f>G71</f>
        <v>46180</v>
      </c>
      <c r="H104" s="28">
        <f t="shared" ref="H104" si="33">F104+25</f>
        <v>46193</v>
      </c>
      <c r="I104" s="28">
        <f t="shared" si="31"/>
        <v>46194</v>
      </c>
      <c r="J104" s="31">
        <f t="shared" si="32"/>
        <v>46194</v>
      </c>
    </row>
    <row r="105" spans="2:11" ht="18" customHeight="1" x14ac:dyDescent="0.3">
      <c r="B105" s="179" t="s">
        <v>84</v>
      </c>
      <c r="C105" s="36"/>
      <c r="D105" s="151"/>
      <c r="E105" s="24"/>
      <c r="F105" s="24"/>
      <c r="G105" s="24"/>
      <c r="H105" s="29"/>
      <c r="I105" s="34"/>
    </row>
    <row r="106" spans="2:11" ht="18" hidden="1" customHeight="1" x14ac:dyDescent="0.3">
      <c r="B106" s="179"/>
      <c r="C106" s="36"/>
      <c r="D106" s="151"/>
      <c r="E106" s="24"/>
      <c r="F106" s="24"/>
      <c r="G106" s="24"/>
      <c r="H106" s="29"/>
      <c r="I106" s="34"/>
    </row>
    <row r="107" spans="2:11" ht="18" hidden="1" customHeight="1" x14ac:dyDescent="0.3">
      <c r="B107" s="179"/>
      <c r="C107" s="36"/>
      <c r="D107" s="151"/>
      <c r="E107" s="24"/>
      <c r="F107" s="24"/>
      <c r="G107" s="24"/>
      <c r="H107" s="29"/>
      <c r="I107" s="34"/>
    </row>
    <row r="108" spans="2:11" ht="18" hidden="1" customHeight="1" x14ac:dyDescent="0.3">
      <c r="B108" s="179"/>
      <c r="C108" s="36"/>
      <c r="D108" s="151"/>
      <c r="E108" s="24"/>
      <c r="F108" s="24"/>
      <c r="G108" s="24"/>
      <c r="H108" s="29"/>
      <c r="I108" s="34"/>
    </row>
    <row r="109" spans="2:11" ht="18" customHeight="1" x14ac:dyDescent="0.3">
      <c r="B109" s="179"/>
      <c r="C109" s="36"/>
      <c r="D109" s="151"/>
      <c r="E109" s="24"/>
      <c r="F109" s="24"/>
      <c r="G109" s="24"/>
      <c r="H109" s="29"/>
      <c r="I109" s="34"/>
    </row>
    <row r="110" spans="2:11" ht="18" customHeight="1" x14ac:dyDescent="0.3">
      <c r="B110" s="179"/>
      <c r="C110" s="36"/>
      <c r="D110" s="151"/>
      <c r="E110" s="24"/>
      <c r="F110" s="24"/>
      <c r="G110" s="24"/>
      <c r="H110" s="29"/>
      <c r="I110" s="34"/>
    </row>
    <row r="111" spans="2:11" ht="25.5" customHeight="1" thickBot="1" x14ac:dyDescent="0.55000000000000004">
      <c r="B111" s="215" t="s">
        <v>99</v>
      </c>
      <c r="C111" s="215"/>
      <c r="D111" s="215"/>
      <c r="E111" s="215"/>
      <c r="F111" s="215"/>
      <c r="G111" s="215"/>
      <c r="H111" s="215"/>
      <c r="I111" s="215"/>
    </row>
    <row r="112" spans="2:11" ht="18" customHeight="1" x14ac:dyDescent="0.25">
      <c r="B112" s="240" t="s">
        <v>3</v>
      </c>
      <c r="C112" s="242" t="s">
        <v>4</v>
      </c>
      <c r="D112" s="166" t="s">
        <v>60</v>
      </c>
      <c r="E112" s="213" t="s">
        <v>5</v>
      </c>
      <c r="F112" s="213" t="s">
        <v>6</v>
      </c>
      <c r="G112" s="213" t="s">
        <v>15</v>
      </c>
      <c r="H112" s="213" t="s">
        <v>41</v>
      </c>
      <c r="I112" s="213" t="s">
        <v>93</v>
      </c>
      <c r="J112" s="213" t="s">
        <v>40</v>
      </c>
      <c r="K112" s="213" t="s">
        <v>98</v>
      </c>
    </row>
    <row r="113" spans="2:11" ht="18" customHeight="1" thickBot="1" x14ac:dyDescent="0.3">
      <c r="B113" s="244"/>
      <c r="C113" s="245"/>
      <c r="D113" s="184" t="s">
        <v>25</v>
      </c>
      <c r="E113" s="233"/>
      <c r="F113" s="233"/>
      <c r="G113" s="233"/>
      <c r="H113" s="233"/>
      <c r="I113" s="233"/>
      <c r="J113" s="233"/>
      <c r="K113" s="233"/>
    </row>
    <row r="114" spans="2:11" ht="19.5" customHeight="1" x14ac:dyDescent="0.3">
      <c r="B114" s="93" t="str">
        <f t="shared" ref="B114:D119" si="34">B66</f>
        <v>JOGELA</v>
      </c>
      <c r="C114" s="185" t="str">
        <f t="shared" si="34"/>
        <v>212N</v>
      </c>
      <c r="D114" s="64">
        <f>D66</f>
        <v>46127</v>
      </c>
      <c r="E114" s="64">
        <f t="shared" ref="E114:G119" si="35">E66</f>
        <v>46127</v>
      </c>
      <c r="F114" s="64">
        <f t="shared" si="35"/>
        <v>46135</v>
      </c>
      <c r="G114" s="64">
        <f t="shared" si="35"/>
        <v>46148</v>
      </c>
      <c r="H114" s="64">
        <f>F114+28</f>
        <v>46163</v>
      </c>
      <c r="I114" s="64">
        <f>(F114)+28</f>
        <v>46163</v>
      </c>
      <c r="J114" s="64">
        <f>(F114)+38</f>
        <v>46173</v>
      </c>
      <c r="K114" s="65">
        <f>F114+52</f>
        <v>46187</v>
      </c>
    </row>
    <row r="115" spans="2:11" ht="18.75" x14ac:dyDescent="0.3">
      <c r="B115" s="25" t="str">
        <f t="shared" si="34"/>
        <v>COSCO GENOA</v>
      </c>
      <c r="C115" s="124" t="str">
        <f t="shared" si="34"/>
        <v>100N</v>
      </c>
      <c r="D115" s="33">
        <f t="shared" si="34"/>
        <v>46133</v>
      </c>
      <c r="E115" s="33">
        <f t="shared" si="35"/>
        <v>46133</v>
      </c>
      <c r="F115" s="33">
        <f t="shared" si="35"/>
        <v>46138</v>
      </c>
      <c r="G115" s="33">
        <f t="shared" si="35"/>
        <v>46152</v>
      </c>
      <c r="H115" s="33">
        <f t="shared" ref="H115:H119" si="36">F115+28</f>
        <v>46166</v>
      </c>
      <c r="I115" s="33">
        <f t="shared" ref="I115:I119" si="37">(F115)+28</f>
        <v>46166</v>
      </c>
      <c r="J115" s="33">
        <f t="shared" ref="J115:J119" si="38">(F115)+38</f>
        <v>46176</v>
      </c>
      <c r="K115" s="30">
        <f t="shared" ref="K115:K119" si="39">F115+52</f>
        <v>46190</v>
      </c>
    </row>
    <row r="116" spans="2:11" ht="19.5" customHeight="1" x14ac:dyDescent="0.3">
      <c r="B116" s="25" t="str">
        <f t="shared" si="34"/>
        <v>OOCL PANAMA</v>
      </c>
      <c r="C116" s="124" t="str">
        <f t="shared" si="34"/>
        <v>332N</v>
      </c>
      <c r="D116" s="33">
        <f t="shared" si="34"/>
        <v>46140</v>
      </c>
      <c r="E116" s="33">
        <f t="shared" si="35"/>
        <v>46140</v>
      </c>
      <c r="F116" s="33">
        <f t="shared" si="35"/>
        <v>46145</v>
      </c>
      <c r="G116" s="33">
        <f t="shared" si="35"/>
        <v>46159</v>
      </c>
      <c r="H116" s="33">
        <f t="shared" si="36"/>
        <v>46173</v>
      </c>
      <c r="I116" s="33">
        <f t="shared" si="37"/>
        <v>46173</v>
      </c>
      <c r="J116" s="33">
        <f t="shared" si="38"/>
        <v>46183</v>
      </c>
      <c r="K116" s="30">
        <f t="shared" si="39"/>
        <v>46197</v>
      </c>
    </row>
    <row r="117" spans="2:11" ht="19.5" customHeight="1" x14ac:dyDescent="0.3">
      <c r="B117" s="25" t="str">
        <f t="shared" si="34"/>
        <v>KOTA LAMBAI</v>
      </c>
      <c r="C117" s="124" t="str">
        <f t="shared" si="34"/>
        <v>186N</v>
      </c>
      <c r="D117" s="33">
        <f t="shared" si="34"/>
        <v>46147</v>
      </c>
      <c r="E117" s="33">
        <f t="shared" si="35"/>
        <v>46147</v>
      </c>
      <c r="F117" s="33">
        <f t="shared" si="35"/>
        <v>46152</v>
      </c>
      <c r="G117" s="33">
        <f t="shared" si="35"/>
        <v>46166</v>
      </c>
      <c r="H117" s="33">
        <f t="shared" si="36"/>
        <v>46180</v>
      </c>
      <c r="I117" s="33">
        <f t="shared" si="37"/>
        <v>46180</v>
      </c>
      <c r="J117" s="33">
        <f t="shared" si="38"/>
        <v>46190</v>
      </c>
      <c r="K117" s="30">
        <f t="shared" si="39"/>
        <v>46204</v>
      </c>
    </row>
    <row r="118" spans="2:11" ht="19.5" customHeight="1" x14ac:dyDescent="0.3">
      <c r="B118" s="25" t="str">
        <f t="shared" si="34"/>
        <v>OOCL CHICAGO</v>
      </c>
      <c r="C118" s="124" t="str">
        <f t="shared" si="34"/>
        <v>119N</v>
      </c>
      <c r="D118" s="33">
        <f t="shared" si="34"/>
        <v>46154</v>
      </c>
      <c r="E118" s="33">
        <f t="shared" si="35"/>
        <v>46154</v>
      </c>
      <c r="F118" s="33">
        <f t="shared" si="35"/>
        <v>46160</v>
      </c>
      <c r="G118" s="33">
        <f t="shared" si="35"/>
        <v>46173</v>
      </c>
      <c r="H118" s="33">
        <f t="shared" si="36"/>
        <v>46188</v>
      </c>
      <c r="I118" s="33">
        <f t="shared" si="37"/>
        <v>46188</v>
      </c>
      <c r="J118" s="33">
        <f t="shared" si="38"/>
        <v>46198</v>
      </c>
      <c r="K118" s="30">
        <f t="shared" si="39"/>
        <v>46212</v>
      </c>
    </row>
    <row r="119" spans="2:11" ht="19.5" customHeight="1" thickBot="1" x14ac:dyDescent="0.35">
      <c r="B119" s="26" t="str">
        <f t="shared" si="34"/>
        <v>JOGELA</v>
      </c>
      <c r="C119" s="125" t="str">
        <f t="shared" si="34"/>
        <v>213N</v>
      </c>
      <c r="D119" s="28">
        <f t="shared" si="34"/>
        <v>46161</v>
      </c>
      <c r="E119" s="28">
        <f t="shared" si="35"/>
        <v>46161</v>
      </c>
      <c r="F119" s="28">
        <f t="shared" si="35"/>
        <v>46168</v>
      </c>
      <c r="G119" s="28">
        <f t="shared" si="35"/>
        <v>46180</v>
      </c>
      <c r="H119" s="28">
        <f t="shared" si="36"/>
        <v>46196</v>
      </c>
      <c r="I119" s="28">
        <f t="shared" si="37"/>
        <v>46196</v>
      </c>
      <c r="J119" s="28">
        <f t="shared" si="38"/>
        <v>46206</v>
      </c>
      <c r="K119" s="31">
        <f t="shared" si="39"/>
        <v>46220</v>
      </c>
    </row>
    <row r="120" spans="2:11" ht="18" customHeight="1" x14ac:dyDescent="0.3">
      <c r="B120" s="179" t="s">
        <v>84</v>
      </c>
      <c r="C120" s="41"/>
      <c r="D120" s="62"/>
      <c r="E120" s="42"/>
      <c r="F120" s="43"/>
      <c r="G120" s="43"/>
      <c r="H120" s="43"/>
      <c r="I120" s="43"/>
    </row>
    <row r="121" spans="2:11" ht="25.5" customHeight="1" thickBot="1" x14ac:dyDescent="0.55000000000000004">
      <c r="B121" s="219" t="s">
        <v>18</v>
      </c>
      <c r="C121" s="219"/>
      <c r="D121" s="219"/>
      <c r="E121" s="219"/>
      <c r="F121" s="219"/>
      <c r="G121" s="219"/>
      <c r="H121" s="219"/>
      <c r="I121" s="219"/>
    </row>
    <row r="122" spans="2:11" ht="18" customHeight="1" x14ac:dyDescent="0.25">
      <c r="B122" s="205" t="s">
        <v>3</v>
      </c>
      <c r="C122" s="238" t="s">
        <v>4</v>
      </c>
      <c r="D122" s="166" t="s">
        <v>60</v>
      </c>
      <c r="E122" s="211" t="s">
        <v>5</v>
      </c>
      <c r="F122" s="209" t="s">
        <v>6</v>
      </c>
      <c r="G122" s="209" t="s">
        <v>15</v>
      </c>
      <c r="H122" s="209" t="s">
        <v>54</v>
      </c>
      <c r="I122" s="209" t="s">
        <v>43</v>
      </c>
      <c r="J122" s="227" t="s">
        <v>19</v>
      </c>
      <c r="K122" s="232"/>
    </row>
    <row r="123" spans="2:11" ht="24" customHeight="1" thickBot="1" x14ac:dyDescent="0.3">
      <c r="B123" s="206"/>
      <c r="C123" s="239"/>
      <c r="D123" s="167" t="s">
        <v>25</v>
      </c>
      <c r="E123" s="212"/>
      <c r="F123" s="210"/>
      <c r="G123" s="210"/>
      <c r="H123" s="210"/>
      <c r="I123" s="210"/>
      <c r="J123" s="228"/>
      <c r="K123" s="232"/>
    </row>
    <row r="124" spans="2:11" ht="19.5" customHeight="1" x14ac:dyDescent="0.3">
      <c r="B124" s="25" t="str">
        <f>B66</f>
        <v>JOGELA</v>
      </c>
      <c r="C124" s="124" t="str">
        <f t="shared" ref="C124:C129" si="40">C66</f>
        <v>212N</v>
      </c>
      <c r="D124" s="33">
        <f>+E124</f>
        <v>46127</v>
      </c>
      <c r="E124" s="33">
        <f>E66</f>
        <v>46127</v>
      </c>
      <c r="F124" s="33">
        <f t="shared" ref="E124:F129" si="41">F66</f>
        <v>46135</v>
      </c>
      <c r="G124" s="33">
        <f>G114</f>
        <v>46148</v>
      </c>
      <c r="H124" s="33">
        <f>F124+48</f>
        <v>46183</v>
      </c>
      <c r="I124" s="33">
        <f>F124+48</f>
        <v>46183</v>
      </c>
      <c r="J124" s="30">
        <f>G124+45</f>
        <v>46193</v>
      </c>
      <c r="K124" s="130"/>
    </row>
    <row r="125" spans="2:11" ht="19.5" customHeight="1" x14ac:dyDescent="0.3">
      <c r="B125" s="25" t="str">
        <f t="shared" ref="B125:B129" si="42">B67</f>
        <v>COSCO GENOA</v>
      </c>
      <c r="C125" s="124" t="str">
        <f t="shared" si="40"/>
        <v>100N</v>
      </c>
      <c r="D125" s="33">
        <f t="shared" ref="D125:D129" si="43">+E125</f>
        <v>46133</v>
      </c>
      <c r="E125" s="33">
        <f>E67</f>
        <v>46133</v>
      </c>
      <c r="F125" s="33">
        <f t="shared" si="41"/>
        <v>46138</v>
      </c>
      <c r="G125" s="33">
        <f>G115</f>
        <v>46152</v>
      </c>
      <c r="H125" s="33">
        <f t="shared" ref="H125:H129" si="44">F125+48</f>
        <v>46186</v>
      </c>
      <c r="I125" s="33">
        <f t="shared" ref="I125:I129" si="45">F125+48</f>
        <v>46186</v>
      </c>
      <c r="J125" s="30">
        <f t="shared" ref="J125:J129" si="46">G125+45</f>
        <v>46197</v>
      </c>
      <c r="K125" s="130"/>
    </row>
    <row r="126" spans="2:11" ht="19.5" customHeight="1" x14ac:dyDescent="0.3">
      <c r="B126" s="25" t="str">
        <f t="shared" si="42"/>
        <v>OOCL PANAMA</v>
      </c>
      <c r="C126" s="124" t="str">
        <f t="shared" si="40"/>
        <v>332N</v>
      </c>
      <c r="D126" s="33">
        <f t="shared" si="43"/>
        <v>46140</v>
      </c>
      <c r="E126" s="33">
        <f>E68</f>
        <v>46140</v>
      </c>
      <c r="F126" s="33">
        <f t="shared" si="41"/>
        <v>46145</v>
      </c>
      <c r="G126" s="33">
        <f t="shared" ref="G126" si="47">G116</f>
        <v>46159</v>
      </c>
      <c r="H126" s="33">
        <f t="shared" si="44"/>
        <v>46193</v>
      </c>
      <c r="I126" s="33">
        <f t="shared" si="45"/>
        <v>46193</v>
      </c>
      <c r="J126" s="30">
        <f t="shared" si="46"/>
        <v>46204</v>
      </c>
      <c r="K126" s="130"/>
    </row>
    <row r="127" spans="2:11" ht="19.5" customHeight="1" x14ac:dyDescent="0.3">
      <c r="B127" s="25" t="str">
        <f t="shared" si="42"/>
        <v>KOTA LAMBAI</v>
      </c>
      <c r="C127" s="124" t="str">
        <f t="shared" si="40"/>
        <v>186N</v>
      </c>
      <c r="D127" s="33">
        <f t="shared" si="43"/>
        <v>46147</v>
      </c>
      <c r="E127" s="33">
        <f>E69</f>
        <v>46147</v>
      </c>
      <c r="F127" s="33">
        <f t="shared" si="41"/>
        <v>46152</v>
      </c>
      <c r="G127" s="33">
        <f>G117</f>
        <v>46166</v>
      </c>
      <c r="H127" s="33">
        <f t="shared" si="44"/>
        <v>46200</v>
      </c>
      <c r="I127" s="33">
        <f t="shared" si="45"/>
        <v>46200</v>
      </c>
      <c r="J127" s="30">
        <f t="shared" si="46"/>
        <v>46211</v>
      </c>
      <c r="K127" s="130"/>
    </row>
    <row r="128" spans="2:11" ht="19.5" customHeight="1" x14ac:dyDescent="0.3">
      <c r="B128" s="25" t="str">
        <f t="shared" si="42"/>
        <v>OOCL CHICAGO</v>
      </c>
      <c r="C128" s="124" t="str">
        <f t="shared" si="40"/>
        <v>119N</v>
      </c>
      <c r="D128" s="33">
        <f t="shared" si="43"/>
        <v>46154</v>
      </c>
      <c r="E128" s="33">
        <f t="shared" si="41"/>
        <v>46154</v>
      </c>
      <c r="F128" s="33">
        <f t="shared" si="41"/>
        <v>46160</v>
      </c>
      <c r="G128" s="33">
        <f>G118</f>
        <v>46173</v>
      </c>
      <c r="H128" s="33">
        <f t="shared" si="44"/>
        <v>46208</v>
      </c>
      <c r="I128" s="33">
        <f t="shared" si="45"/>
        <v>46208</v>
      </c>
      <c r="J128" s="30">
        <f t="shared" si="46"/>
        <v>46218</v>
      </c>
      <c r="K128" s="130"/>
    </row>
    <row r="129" spans="2:11" ht="19.5" customHeight="1" thickBot="1" x14ac:dyDescent="0.35">
      <c r="B129" s="26" t="str">
        <f t="shared" si="42"/>
        <v>JOGELA</v>
      </c>
      <c r="C129" s="125" t="str">
        <f t="shared" si="40"/>
        <v>213N</v>
      </c>
      <c r="D129" s="28">
        <f t="shared" si="43"/>
        <v>46161</v>
      </c>
      <c r="E129" s="28">
        <f t="shared" si="41"/>
        <v>46161</v>
      </c>
      <c r="F129" s="28">
        <f t="shared" si="41"/>
        <v>46168</v>
      </c>
      <c r="G129" s="28">
        <f>G119</f>
        <v>46180</v>
      </c>
      <c r="H129" s="28">
        <f t="shared" si="44"/>
        <v>46216</v>
      </c>
      <c r="I129" s="28">
        <f t="shared" si="45"/>
        <v>46216</v>
      </c>
      <c r="J129" s="31">
        <f t="shared" si="46"/>
        <v>46225</v>
      </c>
      <c r="K129" s="130"/>
    </row>
    <row r="130" spans="2:11" ht="19.5" customHeight="1" x14ac:dyDescent="0.3">
      <c r="B130" s="179" t="s">
        <v>84</v>
      </c>
      <c r="C130" s="180"/>
      <c r="D130" s="130"/>
      <c r="E130" s="130"/>
      <c r="F130" s="130"/>
      <c r="G130" s="130"/>
      <c r="H130" s="130"/>
      <c r="I130" s="130"/>
      <c r="J130" s="130"/>
      <c r="K130" s="130"/>
    </row>
    <row r="131" spans="2:11" ht="38.25" customHeight="1" thickBot="1" x14ac:dyDescent="0.55000000000000004">
      <c r="B131" s="219" t="s">
        <v>20</v>
      </c>
      <c r="C131" s="219"/>
      <c r="D131" s="219"/>
      <c r="E131" s="219"/>
      <c r="F131" s="219"/>
      <c r="G131" s="219"/>
      <c r="H131" s="219"/>
      <c r="I131" s="219"/>
    </row>
    <row r="132" spans="2:11" ht="20.25" customHeight="1" x14ac:dyDescent="0.25">
      <c r="B132" s="205" t="s">
        <v>3</v>
      </c>
      <c r="C132" s="238" t="s">
        <v>4</v>
      </c>
      <c r="D132" s="166" t="s">
        <v>60</v>
      </c>
      <c r="E132" s="211" t="s">
        <v>5</v>
      </c>
      <c r="F132" s="209" t="s">
        <v>6</v>
      </c>
      <c r="G132" s="209" t="s">
        <v>15</v>
      </c>
      <c r="H132" s="209" t="s">
        <v>62</v>
      </c>
      <c r="I132" s="209" t="s">
        <v>63</v>
      </c>
      <c r="J132" s="227" t="s">
        <v>42</v>
      </c>
      <c r="K132" s="232"/>
    </row>
    <row r="133" spans="2:11" ht="20.100000000000001" customHeight="1" thickBot="1" x14ac:dyDescent="0.3">
      <c r="B133" s="206"/>
      <c r="C133" s="239"/>
      <c r="D133" s="167" t="s">
        <v>25</v>
      </c>
      <c r="E133" s="212"/>
      <c r="F133" s="210"/>
      <c r="G133" s="210"/>
      <c r="H133" s="210"/>
      <c r="I133" s="210"/>
      <c r="J133" s="228"/>
      <c r="K133" s="232"/>
    </row>
    <row r="134" spans="2:11" ht="19.5" customHeight="1" x14ac:dyDescent="0.3">
      <c r="B134" s="25" t="str">
        <f t="shared" ref="B134:C139" si="48">B66</f>
        <v>JOGELA</v>
      </c>
      <c r="C134" s="124" t="str">
        <f t="shared" si="48"/>
        <v>212N</v>
      </c>
      <c r="D134" s="33">
        <f>E134</f>
        <v>46127</v>
      </c>
      <c r="E134" s="33">
        <f t="shared" ref="E134:E139" si="49">E66</f>
        <v>46127</v>
      </c>
      <c r="F134" s="33">
        <f>F66</f>
        <v>46135</v>
      </c>
      <c r="G134" s="33">
        <f t="shared" ref="G134:G137" si="50">G124</f>
        <v>46148</v>
      </c>
      <c r="H134" s="33">
        <f>F134+42</f>
        <v>46177</v>
      </c>
      <c r="I134" s="33">
        <f t="shared" ref="I134:I139" si="51">F134+51</f>
        <v>46186</v>
      </c>
      <c r="J134" s="30">
        <f>F134+51</f>
        <v>46186</v>
      </c>
      <c r="K134" s="130"/>
    </row>
    <row r="135" spans="2:11" ht="19.5" customHeight="1" x14ac:dyDescent="0.3">
      <c r="B135" s="25" t="str">
        <f t="shared" si="48"/>
        <v>COSCO GENOA</v>
      </c>
      <c r="C135" s="124" t="str">
        <f t="shared" si="48"/>
        <v>100N</v>
      </c>
      <c r="D135" s="33">
        <f t="shared" ref="D135:D139" si="52">E135</f>
        <v>46133</v>
      </c>
      <c r="E135" s="33">
        <f>E67</f>
        <v>46133</v>
      </c>
      <c r="F135" s="33">
        <f t="shared" ref="F135:F139" si="53">F67</f>
        <v>46138</v>
      </c>
      <c r="G135" s="33">
        <f t="shared" si="50"/>
        <v>46152</v>
      </c>
      <c r="H135" s="33">
        <f t="shared" ref="H135:H139" si="54">F135+42</f>
        <v>46180</v>
      </c>
      <c r="I135" s="33">
        <f t="shared" si="51"/>
        <v>46189</v>
      </c>
      <c r="J135" s="30">
        <f>F135+51</f>
        <v>46189</v>
      </c>
      <c r="K135" s="130"/>
    </row>
    <row r="136" spans="2:11" ht="19.5" customHeight="1" x14ac:dyDescent="0.3">
      <c r="B136" s="25" t="str">
        <f t="shared" si="48"/>
        <v>OOCL PANAMA</v>
      </c>
      <c r="C136" s="124" t="str">
        <f t="shared" si="48"/>
        <v>332N</v>
      </c>
      <c r="D136" s="33">
        <f t="shared" si="52"/>
        <v>46140</v>
      </c>
      <c r="E136" s="33">
        <f t="shared" si="49"/>
        <v>46140</v>
      </c>
      <c r="F136" s="33">
        <f t="shared" si="53"/>
        <v>46145</v>
      </c>
      <c r="G136" s="33">
        <f t="shared" si="50"/>
        <v>46159</v>
      </c>
      <c r="H136" s="33">
        <f t="shared" si="54"/>
        <v>46187</v>
      </c>
      <c r="I136" s="33">
        <f t="shared" si="51"/>
        <v>46196</v>
      </c>
      <c r="J136" s="30">
        <f>F136+51</f>
        <v>46196</v>
      </c>
      <c r="K136" s="130"/>
    </row>
    <row r="137" spans="2:11" ht="19.5" customHeight="1" x14ac:dyDescent="0.3">
      <c r="B137" s="25" t="str">
        <f t="shared" si="48"/>
        <v>KOTA LAMBAI</v>
      </c>
      <c r="C137" s="124" t="str">
        <f t="shared" si="48"/>
        <v>186N</v>
      </c>
      <c r="D137" s="33">
        <f t="shared" si="52"/>
        <v>46147</v>
      </c>
      <c r="E137" s="33">
        <f t="shared" si="49"/>
        <v>46147</v>
      </c>
      <c r="F137" s="33">
        <f t="shared" si="53"/>
        <v>46152</v>
      </c>
      <c r="G137" s="33">
        <f t="shared" si="50"/>
        <v>46166</v>
      </c>
      <c r="H137" s="33">
        <f t="shared" si="54"/>
        <v>46194</v>
      </c>
      <c r="I137" s="33">
        <f t="shared" si="51"/>
        <v>46203</v>
      </c>
      <c r="J137" s="30">
        <f t="shared" ref="J137:J139" si="55">F137+51</f>
        <v>46203</v>
      </c>
      <c r="K137" s="130"/>
    </row>
    <row r="138" spans="2:11" ht="19.5" customHeight="1" x14ac:dyDescent="0.3">
      <c r="B138" s="25" t="str">
        <f t="shared" si="48"/>
        <v>OOCL CHICAGO</v>
      </c>
      <c r="C138" s="124" t="str">
        <f t="shared" si="48"/>
        <v>119N</v>
      </c>
      <c r="D138" s="33">
        <f t="shared" si="52"/>
        <v>46154</v>
      </c>
      <c r="E138" s="33">
        <f t="shared" si="49"/>
        <v>46154</v>
      </c>
      <c r="F138" s="33">
        <f t="shared" si="53"/>
        <v>46160</v>
      </c>
      <c r="G138" s="33">
        <f>G128</f>
        <v>46173</v>
      </c>
      <c r="H138" s="33">
        <f t="shared" si="54"/>
        <v>46202</v>
      </c>
      <c r="I138" s="33">
        <f t="shared" si="51"/>
        <v>46211</v>
      </c>
      <c r="J138" s="30">
        <f t="shared" si="55"/>
        <v>46211</v>
      </c>
      <c r="K138" s="130"/>
    </row>
    <row r="139" spans="2:11" ht="19.5" customHeight="1" thickBot="1" x14ac:dyDescent="0.35">
      <c r="B139" s="26" t="str">
        <f t="shared" si="48"/>
        <v>JOGELA</v>
      </c>
      <c r="C139" s="125" t="str">
        <f t="shared" si="48"/>
        <v>213N</v>
      </c>
      <c r="D139" s="28">
        <f t="shared" si="52"/>
        <v>46161</v>
      </c>
      <c r="E139" s="28">
        <f t="shared" si="49"/>
        <v>46161</v>
      </c>
      <c r="F139" s="28">
        <f t="shared" si="53"/>
        <v>46168</v>
      </c>
      <c r="G139" s="28">
        <f>G129</f>
        <v>46180</v>
      </c>
      <c r="H139" s="28">
        <f t="shared" si="54"/>
        <v>46210</v>
      </c>
      <c r="I139" s="28">
        <f t="shared" si="51"/>
        <v>46219</v>
      </c>
      <c r="J139" s="31">
        <f t="shared" si="55"/>
        <v>46219</v>
      </c>
      <c r="K139" s="130"/>
    </row>
    <row r="140" spans="2:11" ht="20.25" customHeight="1" x14ac:dyDescent="0.3">
      <c r="B140" s="179" t="s">
        <v>84</v>
      </c>
      <c r="C140" s="41"/>
      <c r="D140" s="62"/>
      <c r="E140" s="46"/>
      <c r="F140" s="43"/>
      <c r="G140" s="43"/>
      <c r="H140" s="43"/>
      <c r="I140" s="43"/>
    </row>
    <row r="141" spans="2:11" ht="20.25" customHeight="1" x14ac:dyDescent="0.3">
      <c r="B141" s="40"/>
      <c r="C141" s="41"/>
      <c r="D141" s="62"/>
      <c r="E141" s="46"/>
      <c r="F141" s="43"/>
      <c r="G141" s="43"/>
      <c r="H141" s="43"/>
      <c r="I141" s="43"/>
    </row>
    <row r="142" spans="2:11" ht="20.25" customHeight="1" x14ac:dyDescent="0.3">
      <c r="B142" s="40"/>
      <c r="C142" s="41"/>
      <c r="D142" s="62"/>
      <c r="E142" s="46"/>
      <c r="F142" s="43"/>
      <c r="G142" s="43"/>
      <c r="H142" s="43"/>
      <c r="I142" s="43"/>
    </row>
    <row r="143" spans="2:11" ht="20.25" customHeight="1" x14ac:dyDescent="0.3">
      <c r="B143" s="40"/>
      <c r="C143" s="41"/>
      <c r="D143" s="62"/>
      <c r="E143" s="46"/>
      <c r="F143" s="43"/>
      <c r="G143" s="43"/>
      <c r="H143" s="43"/>
      <c r="I143" s="43"/>
    </row>
    <row r="144" spans="2:11" ht="20.25" customHeight="1" x14ac:dyDescent="0.3">
      <c r="B144" s="40"/>
      <c r="C144" s="41"/>
      <c r="D144" s="62"/>
      <c r="E144" s="46"/>
      <c r="F144" s="43"/>
      <c r="G144" s="43"/>
      <c r="H144" s="43"/>
      <c r="I144" s="43"/>
    </row>
    <row r="145" spans="2:10" ht="20.25" customHeight="1" x14ac:dyDescent="0.3">
      <c r="B145" s="40"/>
      <c r="C145" s="41"/>
      <c r="D145" s="62"/>
      <c r="E145" s="46"/>
      <c r="F145" s="43"/>
      <c r="G145" s="43"/>
      <c r="H145" s="43"/>
      <c r="I145" s="43"/>
    </row>
    <row r="146" spans="2:10" ht="20.25" customHeight="1" x14ac:dyDescent="0.3">
      <c r="B146" s="40"/>
      <c r="C146" s="41"/>
      <c r="D146" s="62"/>
      <c r="E146" s="46"/>
      <c r="F146" s="43"/>
      <c r="G146" s="43"/>
      <c r="H146" s="43"/>
      <c r="I146" s="43"/>
    </row>
    <row r="147" spans="2:10" ht="20.25" customHeight="1" x14ac:dyDescent="0.3">
      <c r="B147" s="40"/>
      <c r="C147" s="41"/>
      <c r="D147" s="62"/>
      <c r="E147" s="46"/>
      <c r="F147" s="43"/>
      <c r="G147" s="43"/>
      <c r="H147" s="43"/>
      <c r="I147" s="43"/>
    </row>
    <row r="148" spans="2:10" ht="20.25" customHeight="1" x14ac:dyDescent="0.3">
      <c r="B148" s="40"/>
      <c r="C148" s="41"/>
      <c r="D148" s="62"/>
      <c r="E148" s="46"/>
      <c r="F148" s="43"/>
      <c r="G148" s="43"/>
      <c r="H148" s="43"/>
      <c r="I148" s="43"/>
    </row>
    <row r="149" spans="2:10" ht="12.75" customHeight="1" x14ac:dyDescent="0.2">
      <c r="B149" s="37"/>
      <c r="C149" s="38"/>
      <c r="D149" s="38"/>
      <c r="E149" s="39"/>
      <c r="F149" s="39"/>
      <c r="G149" s="29"/>
      <c r="H149" s="29"/>
      <c r="I149" s="11"/>
      <c r="J149" s="3"/>
    </row>
    <row r="150" spans="2:10" ht="24.75" customHeight="1" thickBot="1" x14ac:dyDescent="0.55000000000000004">
      <c r="B150" s="219" t="s">
        <v>34</v>
      </c>
      <c r="C150" s="219"/>
      <c r="D150" s="219"/>
      <c r="E150" s="219"/>
      <c r="F150" s="219"/>
      <c r="G150" s="219"/>
      <c r="H150" s="219"/>
      <c r="I150" s="219"/>
    </row>
    <row r="151" spans="2:10" ht="12.75" customHeight="1" x14ac:dyDescent="0.25">
      <c r="B151" s="205" t="s">
        <v>3</v>
      </c>
      <c r="C151" s="238" t="s">
        <v>4</v>
      </c>
      <c r="D151" s="166" t="s">
        <v>60</v>
      </c>
      <c r="E151" s="211" t="s">
        <v>5</v>
      </c>
      <c r="F151" s="209" t="s">
        <v>6</v>
      </c>
      <c r="G151" s="209" t="s">
        <v>22</v>
      </c>
      <c r="H151" s="227" t="s">
        <v>23</v>
      </c>
      <c r="I151" s="236"/>
      <c r="J151" s="232"/>
    </row>
    <row r="152" spans="2:10" ht="25.5" customHeight="1" thickBot="1" x14ac:dyDescent="0.3">
      <c r="B152" s="206"/>
      <c r="C152" s="239"/>
      <c r="D152" s="167" t="s">
        <v>25</v>
      </c>
      <c r="E152" s="212"/>
      <c r="F152" s="210"/>
      <c r="G152" s="210"/>
      <c r="H152" s="228"/>
      <c r="I152" s="237"/>
      <c r="J152" s="232"/>
    </row>
    <row r="153" spans="2:10" ht="19.5" customHeight="1" x14ac:dyDescent="0.3">
      <c r="B153" s="78" t="s">
        <v>73</v>
      </c>
      <c r="C153" s="201">
        <v>2607</v>
      </c>
      <c r="D153" s="83">
        <f t="shared" ref="D153:D154" si="56">E153</f>
        <v>46127</v>
      </c>
      <c r="E153" s="83">
        <v>46127</v>
      </c>
      <c r="F153" s="83">
        <v>46134</v>
      </c>
      <c r="G153" s="83">
        <v>46140</v>
      </c>
      <c r="H153" s="131" t="s">
        <v>50</v>
      </c>
      <c r="I153" s="199"/>
      <c r="J153" s="67"/>
    </row>
    <row r="154" spans="2:10" ht="19.5" customHeight="1" x14ac:dyDescent="0.3">
      <c r="B154" s="78" t="s">
        <v>77</v>
      </c>
      <c r="C154" s="201">
        <v>2607</v>
      </c>
      <c r="D154" s="83">
        <f t="shared" si="56"/>
        <v>46134</v>
      </c>
      <c r="E154" s="83">
        <v>46134</v>
      </c>
      <c r="F154" s="83">
        <v>46141</v>
      </c>
      <c r="G154" s="83">
        <v>46147</v>
      </c>
      <c r="H154" s="16">
        <f>F154+17</f>
        <v>46158</v>
      </c>
      <c r="I154" s="200"/>
      <c r="J154" s="67"/>
    </row>
    <row r="155" spans="2:10" ht="19.5" customHeight="1" x14ac:dyDescent="0.3">
      <c r="B155" s="78" t="s">
        <v>70</v>
      </c>
      <c r="C155" s="201">
        <v>2609</v>
      </c>
      <c r="D155" s="83">
        <f t="shared" ref="D155:D160" si="57">E155</f>
        <v>46141</v>
      </c>
      <c r="E155" s="83">
        <v>46141</v>
      </c>
      <c r="F155" s="83">
        <v>46148</v>
      </c>
      <c r="G155" s="83">
        <v>46154</v>
      </c>
      <c r="H155" s="131" t="s">
        <v>50</v>
      </c>
      <c r="I155" s="199"/>
      <c r="J155" s="67"/>
    </row>
    <row r="156" spans="2:10" ht="19.5" customHeight="1" x14ac:dyDescent="0.3">
      <c r="B156" s="78" t="s">
        <v>74</v>
      </c>
      <c r="C156" s="201">
        <v>2609</v>
      </c>
      <c r="D156" s="83">
        <f t="shared" si="57"/>
        <v>46148</v>
      </c>
      <c r="E156" s="83">
        <v>46148</v>
      </c>
      <c r="F156" s="83">
        <v>46155</v>
      </c>
      <c r="G156" s="83">
        <v>46161</v>
      </c>
      <c r="H156" s="16">
        <f>G156+17</f>
        <v>46178</v>
      </c>
      <c r="I156" s="200"/>
      <c r="J156" s="67"/>
    </row>
    <row r="157" spans="2:10" ht="19.5" customHeight="1" x14ac:dyDescent="0.3">
      <c r="B157" s="78" t="s">
        <v>73</v>
      </c>
      <c r="C157" s="201">
        <v>2609</v>
      </c>
      <c r="D157" s="83">
        <f t="shared" si="57"/>
        <v>46155</v>
      </c>
      <c r="E157" s="83">
        <v>46155</v>
      </c>
      <c r="F157" s="83">
        <v>46162</v>
      </c>
      <c r="G157" s="83">
        <v>46168</v>
      </c>
      <c r="H157" s="131" t="s">
        <v>50</v>
      </c>
      <c r="I157" s="199"/>
      <c r="J157" s="67"/>
    </row>
    <row r="158" spans="2:10" ht="19.5" customHeight="1" x14ac:dyDescent="0.3">
      <c r="B158" s="78" t="s">
        <v>77</v>
      </c>
      <c r="C158" s="201">
        <v>2609</v>
      </c>
      <c r="D158" s="83">
        <f t="shared" si="57"/>
        <v>46162</v>
      </c>
      <c r="E158" s="83">
        <v>46162</v>
      </c>
      <c r="F158" s="83">
        <v>46169</v>
      </c>
      <c r="G158" s="83">
        <v>46175</v>
      </c>
      <c r="H158" s="16">
        <f>G158+17</f>
        <v>46192</v>
      </c>
      <c r="I158" s="200"/>
      <c r="J158" s="67"/>
    </row>
    <row r="159" spans="2:10" ht="19.5" customHeight="1" x14ac:dyDescent="0.3">
      <c r="B159" s="78" t="s">
        <v>70</v>
      </c>
      <c r="C159" s="201">
        <v>2611</v>
      </c>
      <c r="D159" s="83">
        <f t="shared" si="57"/>
        <v>46169</v>
      </c>
      <c r="E159" s="83">
        <v>46169</v>
      </c>
      <c r="F159" s="83">
        <v>46176</v>
      </c>
      <c r="G159" s="83">
        <v>46182</v>
      </c>
      <c r="H159" s="131" t="s">
        <v>50</v>
      </c>
      <c r="I159" s="199"/>
      <c r="J159" s="67"/>
    </row>
    <row r="160" spans="2:10" ht="19.5" customHeight="1" thickBot="1" x14ac:dyDescent="0.35">
      <c r="B160" s="77" t="s">
        <v>74</v>
      </c>
      <c r="C160" s="32">
        <v>2611</v>
      </c>
      <c r="D160" s="18">
        <f t="shared" si="57"/>
        <v>46176</v>
      </c>
      <c r="E160" s="18">
        <v>46176</v>
      </c>
      <c r="F160" s="18">
        <v>46183</v>
      </c>
      <c r="G160" s="18">
        <v>46189</v>
      </c>
      <c r="H160" s="19">
        <f>G160+17</f>
        <v>46206</v>
      </c>
      <c r="I160" s="200"/>
      <c r="J160" s="67"/>
    </row>
    <row r="161" spans="2:10" ht="19.5" customHeight="1" x14ac:dyDescent="0.3">
      <c r="B161" s="181" t="s">
        <v>83</v>
      </c>
      <c r="C161" s="182"/>
      <c r="D161" s="67"/>
      <c r="E161" s="67"/>
      <c r="F161" s="67"/>
      <c r="G161" s="67"/>
      <c r="H161" s="183"/>
      <c r="I161" s="183"/>
      <c r="J161" s="67"/>
    </row>
    <row r="162" spans="2:10" ht="18" customHeight="1" x14ac:dyDescent="0.2">
      <c r="B162" s="37"/>
      <c r="C162" s="38"/>
      <c r="D162" s="38"/>
      <c r="E162" s="39"/>
      <c r="F162" s="39"/>
      <c r="G162" s="29"/>
      <c r="H162" s="29"/>
      <c r="I162" s="34"/>
    </row>
    <row r="163" spans="2:10" ht="18" customHeight="1" x14ac:dyDescent="0.2">
      <c r="B163" s="37"/>
      <c r="C163" s="38"/>
      <c r="D163" s="38"/>
      <c r="E163" s="39"/>
      <c r="F163" s="39"/>
      <c r="G163" s="29"/>
      <c r="H163" s="29"/>
      <c r="I163" s="34"/>
    </row>
    <row r="164" spans="2:10" ht="18" customHeight="1" x14ac:dyDescent="0.2">
      <c r="B164" s="37"/>
      <c r="C164" s="38"/>
      <c r="D164" s="38"/>
      <c r="E164" s="39"/>
      <c r="F164" s="39"/>
      <c r="G164" s="29"/>
      <c r="H164" s="29"/>
      <c r="I164" s="34"/>
    </row>
    <row r="165" spans="2:10" ht="18" customHeight="1" x14ac:dyDescent="0.2">
      <c r="B165" s="37"/>
      <c r="C165" s="38"/>
      <c r="D165" s="38"/>
      <c r="E165" s="39"/>
      <c r="F165" s="39"/>
      <c r="G165" s="29"/>
      <c r="H165" s="29"/>
      <c r="I165" s="34"/>
    </row>
    <row r="166" spans="2:10" ht="18" customHeight="1" x14ac:dyDescent="0.2">
      <c r="B166" s="37"/>
      <c r="C166" s="38"/>
      <c r="D166" s="38"/>
      <c r="E166" s="39"/>
      <c r="F166" s="39"/>
      <c r="G166" s="29"/>
      <c r="H166" s="29"/>
      <c r="I166" s="34"/>
    </row>
    <row r="167" spans="2:10" ht="18" customHeight="1" x14ac:dyDescent="0.2">
      <c r="B167" s="37"/>
      <c r="C167" s="38"/>
      <c r="D167" s="38"/>
      <c r="E167" s="39"/>
      <c r="F167" s="39"/>
      <c r="G167" s="29"/>
      <c r="H167" s="29"/>
      <c r="I167" s="34"/>
    </row>
    <row r="168" spans="2:10" ht="18" customHeight="1" x14ac:dyDescent="0.2">
      <c r="B168" s="37"/>
      <c r="C168" s="38"/>
      <c r="D168" s="38"/>
      <c r="E168" s="39"/>
      <c r="F168" s="39"/>
      <c r="G168" s="29"/>
      <c r="H168" s="29"/>
      <c r="I168" s="34"/>
    </row>
    <row r="169" spans="2:10" ht="18" customHeight="1" x14ac:dyDescent="0.2">
      <c r="B169" s="37"/>
      <c r="C169" s="38"/>
      <c r="D169" s="38"/>
      <c r="E169" s="39"/>
      <c r="F169" s="39"/>
      <c r="G169" s="29"/>
      <c r="H169" s="29"/>
      <c r="I169" s="34"/>
    </row>
    <row r="170" spans="2:10" ht="18" customHeight="1" x14ac:dyDescent="0.2">
      <c r="B170" s="37"/>
      <c r="C170" s="38"/>
      <c r="D170" s="38"/>
      <c r="E170" s="39"/>
      <c r="F170" s="39"/>
      <c r="G170" s="29"/>
      <c r="H170" s="29"/>
      <c r="I170" s="34"/>
    </row>
    <row r="171" spans="2:10" ht="18" customHeight="1" x14ac:dyDescent="0.2">
      <c r="B171" s="37"/>
      <c r="C171" s="38"/>
      <c r="D171" s="38"/>
      <c r="E171" s="39"/>
      <c r="F171" s="39"/>
      <c r="G171" s="29"/>
      <c r="H171" s="29"/>
      <c r="I171" s="44"/>
    </row>
    <row r="172" spans="2:10" ht="18" customHeight="1" x14ac:dyDescent="0.2">
      <c r="B172" s="37"/>
      <c r="C172" s="38"/>
      <c r="D172" s="38"/>
      <c r="E172" s="39"/>
      <c r="F172" s="39"/>
      <c r="G172" s="29"/>
      <c r="H172" s="29"/>
      <c r="I172" s="44"/>
    </row>
    <row r="173" spans="2:10" ht="18" customHeight="1" x14ac:dyDescent="0.2">
      <c r="B173" s="37"/>
      <c r="C173" s="47"/>
      <c r="D173" s="47"/>
      <c r="E173" s="39"/>
      <c r="F173" s="39"/>
      <c r="G173" s="29"/>
      <c r="H173" s="29"/>
      <c r="I173" s="44"/>
    </row>
    <row r="174" spans="2:10" ht="18" customHeight="1" x14ac:dyDescent="0.2">
      <c r="B174" s="37"/>
      <c r="C174" s="47"/>
      <c r="D174" s="47"/>
      <c r="E174" s="39"/>
      <c r="F174" s="39"/>
      <c r="G174" s="29"/>
      <c r="H174" s="29"/>
      <c r="I174" s="44"/>
    </row>
    <row r="175" spans="2:10" ht="18" customHeight="1" x14ac:dyDescent="0.25">
      <c r="B175" s="47"/>
      <c r="C175" s="47"/>
      <c r="D175" s="47"/>
      <c r="E175" s="8"/>
      <c r="F175" s="8"/>
      <c r="G175" s="8"/>
      <c r="H175" s="8"/>
      <c r="I175" s="8"/>
    </row>
    <row r="176" spans="2:10" ht="18" customHeight="1" x14ac:dyDescent="0.25">
      <c r="B176" s="47"/>
      <c r="C176" s="47"/>
      <c r="D176" s="47"/>
      <c r="E176" s="8"/>
      <c r="F176" s="8"/>
      <c r="G176" s="8"/>
      <c r="H176" s="8"/>
      <c r="I176" s="8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8" customHeight="1" x14ac:dyDescent="0.25">
      <c r="B180" s="6"/>
      <c r="C180" s="6"/>
      <c r="D180" s="6"/>
      <c r="E180" s="7"/>
      <c r="F180" s="7"/>
      <c r="G180" s="7"/>
      <c r="H180" s="7"/>
      <c r="I180" s="7"/>
    </row>
    <row r="181" spans="2:9" ht="18" customHeight="1" x14ac:dyDescent="0.25">
      <c r="B181" s="6"/>
      <c r="C181" s="6"/>
      <c r="D181" s="6"/>
      <c r="E181" s="7"/>
      <c r="F181" s="7"/>
      <c r="G181" s="7"/>
      <c r="H181" s="7"/>
      <c r="I181" s="7"/>
    </row>
    <row r="182" spans="2:9" ht="18" customHeight="1" x14ac:dyDescent="0.25">
      <c r="B182" s="6"/>
      <c r="C182" s="6"/>
      <c r="D182" s="6"/>
      <c r="E182" s="7"/>
      <c r="F182" s="7"/>
      <c r="G182" s="7"/>
      <c r="H182" s="7"/>
      <c r="I182" s="7"/>
    </row>
    <row r="183" spans="2:9" ht="18" customHeight="1" x14ac:dyDescent="0.25">
      <c r="B183" s="6"/>
      <c r="C183" s="6"/>
      <c r="D183" s="6"/>
      <c r="E183" s="7"/>
      <c r="F183" s="48"/>
      <c r="G183" s="48"/>
      <c r="H183" s="48"/>
      <c r="I183" s="48"/>
    </row>
    <row r="184" spans="2:9" ht="18" customHeight="1" x14ac:dyDescent="0.25">
      <c r="B184" s="6"/>
      <c r="C184" s="6"/>
      <c r="D184" s="6"/>
      <c r="E184" s="7"/>
      <c r="F184" s="7"/>
      <c r="G184" s="7"/>
      <c r="H184" s="7"/>
      <c r="I184" s="7"/>
    </row>
    <row r="185" spans="2:9" ht="18" customHeight="1" x14ac:dyDescent="0.25">
      <c r="B185" s="6"/>
      <c r="C185" s="6"/>
      <c r="D185" s="6"/>
      <c r="E185" s="7"/>
      <c r="F185" s="234"/>
      <c r="G185" s="234"/>
      <c r="H185" s="234"/>
      <c r="I185" s="234"/>
    </row>
    <row r="186" spans="2:9" ht="18" customHeight="1" x14ac:dyDescent="0.25">
      <c r="B186" s="6"/>
      <c r="C186" s="6"/>
      <c r="D186" s="6"/>
      <c r="E186" s="7"/>
      <c r="F186" s="7"/>
      <c r="G186" s="7"/>
      <c r="H186" s="7"/>
      <c r="I186" s="7"/>
    </row>
    <row r="187" spans="2:9" ht="18" customHeight="1" x14ac:dyDescent="0.25">
      <c r="B187" s="6"/>
      <c r="C187" s="6"/>
      <c r="D187" s="6"/>
      <c r="E187" s="7"/>
      <c r="F187" s="81"/>
      <c r="G187" s="81"/>
      <c r="H187" s="81"/>
      <c r="I187" s="81"/>
    </row>
    <row r="188" spans="2:9" ht="18" customHeight="1" x14ac:dyDescent="0.25">
      <c r="B188" s="6"/>
      <c r="C188" s="6"/>
      <c r="D188" s="6"/>
      <c r="E188" s="7"/>
      <c r="F188" s="81"/>
      <c r="G188" s="81"/>
      <c r="H188" s="81"/>
      <c r="I188" s="81"/>
    </row>
    <row r="189" spans="2:9" ht="18" customHeight="1" x14ac:dyDescent="0.25">
      <c r="B189" s="6"/>
      <c r="C189" s="6"/>
      <c r="D189" s="6"/>
      <c r="E189" s="7"/>
      <c r="F189" s="218"/>
      <c r="G189" s="218"/>
      <c r="H189" s="218"/>
      <c r="I189" s="218"/>
    </row>
    <row r="190" spans="2:9" ht="18" customHeight="1" x14ac:dyDescent="0.25">
      <c r="B190" s="6"/>
      <c r="C190" s="6"/>
      <c r="D190" s="6"/>
      <c r="E190" s="7"/>
      <c r="F190" s="218"/>
      <c r="G190" s="218"/>
      <c r="H190" s="218"/>
      <c r="I190" s="218"/>
    </row>
    <row r="191" spans="2:9" ht="18" customHeight="1" x14ac:dyDescent="0.25">
      <c r="B191" s="6"/>
      <c r="C191" s="6"/>
      <c r="D191" s="6"/>
      <c r="E191" s="7"/>
      <c r="F191" s="7"/>
      <c r="G191" s="7"/>
      <c r="H191" s="7"/>
      <c r="I191" s="7"/>
    </row>
    <row r="192" spans="2:9" ht="18" customHeight="1" x14ac:dyDescent="0.25">
      <c r="B192" s="6"/>
      <c r="C192" s="6"/>
      <c r="D192" s="6"/>
      <c r="E192" s="7"/>
      <c r="F192" s="7"/>
      <c r="G192" s="7"/>
      <c r="H192" s="7"/>
      <c r="I192" s="7"/>
    </row>
    <row r="193" spans="2:9" ht="18" customHeight="1" x14ac:dyDescent="0.25">
      <c r="B193" s="6"/>
      <c r="C193" s="6"/>
      <c r="D193" s="6"/>
      <c r="E193" s="7"/>
      <c r="F193" s="7"/>
      <c r="G193" s="7"/>
      <c r="H193" s="7"/>
      <c r="I193" s="7"/>
    </row>
    <row r="194" spans="2:9" ht="18" customHeight="1" x14ac:dyDescent="0.25">
      <c r="B194" s="6"/>
      <c r="C194" s="6"/>
      <c r="D194" s="6"/>
      <c r="E194" s="7"/>
      <c r="F194" s="7"/>
      <c r="G194" s="7"/>
      <c r="H194" s="7"/>
      <c r="I194" s="7"/>
    </row>
    <row r="195" spans="2:9" ht="18" customHeight="1" x14ac:dyDescent="0.25">
      <c r="B195" s="6"/>
      <c r="C195" s="6"/>
      <c r="D195" s="6"/>
      <c r="E195" s="7"/>
      <c r="F195" s="7"/>
      <c r="G195" s="7"/>
      <c r="H195" s="7"/>
      <c r="I195" s="7"/>
    </row>
    <row r="196" spans="2:9" ht="18" customHeight="1" x14ac:dyDescent="0.25">
      <c r="B196" s="52"/>
      <c r="C196" s="6"/>
      <c r="D196" s="6"/>
      <c r="E196" s="7"/>
      <c r="F196" s="7"/>
      <c r="G196" s="7"/>
      <c r="H196" s="7"/>
      <c r="I196" s="7"/>
    </row>
    <row r="197" spans="2:9" ht="18" customHeight="1" x14ac:dyDescent="0.25">
      <c r="B197" s="52"/>
      <c r="C197" s="53"/>
      <c r="D197" s="53"/>
      <c r="E197" s="54"/>
      <c r="F197" s="54"/>
      <c r="G197" s="54"/>
      <c r="H197" s="54"/>
      <c r="I197" s="54"/>
    </row>
    <row r="198" spans="2:9" ht="18" customHeight="1" x14ac:dyDescent="0.25">
      <c r="B198" s="52"/>
      <c r="C198" s="53"/>
      <c r="D198" s="53"/>
      <c r="E198" s="54"/>
      <c r="F198" s="54"/>
      <c r="G198" s="54"/>
      <c r="H198" s="54"/>
      <c r="I198" s="54"/>
    </row>
    <row r="199" spans="2:9" ht="18" customHeight="1" x14ac:dyDescent="0.25">
      <c r="B199" s="52"/>
      <c r="C199" s="53"/>
      <c r="D199" s="53"/>
      <c r="E199" s="54"/>
      <c r="F199" s="54"/>
      <c r="G199" s="54"/>
      <c r="H199" s="54"/>
      <c r="I199" s="54"/>
    </row>
    <row r="200" spans="2:9" ht="18" customHeight="1" x14ac:dyDescent="0.25">
      <c r="B200" s="52"/>
      <c r="C200" s="53"/>
      <c r="D200" s="53"/>
      <c r="E200" s="54"/>
      <c r="F200" s="54"/>
      <c r="G200" s="54"/>
      <c r="H200" s="54"/>
      <c r="I200" s="54"/>
    </row>
    <row r="201" spans="2:9" ht="18" customHeight="1" x14ac:dyDescent="0.25">
      <c r="B201" s="52"/>
      <c r="C201" s="53"/>
      <c r="D201" s="53"/>
      <c r="E201" s="54"/>
      <c r="F201" s="54"/>
      <c r="G201" s="54"/>
      <c r="H201" s="54"/>
      <c r="I201" s="54"/>
    </row>
    <row r="202" spans="2:9" ht="18" customHeight="1" x14ac:dyDescent="0.25">
      <c r="B202" s="49"/>
      <c r="C202" s="50"/>
      <c r="D202" s="50"/>
      <c r="E202" s="51"/>
      <c r="F202" s="51"/>
      <c r="G202" s="51"/>
      <c r="H202" s="51"/>
      <c r="I202" s="7"/>
    </row>
    <row r="203" spans="2:9" ht="18" customHeight="1" x14ac:dyDescent="0.25">
      <c r="B203" s="49"/>
      <c r="C203" s="50"/>
      <c r="D203" s="50"/>
      <c r="E203" s="51"/>
      <c r="F203" s="51"/>
      <c r="G203" s="51"/>
      <c r="H203" s="51"/>
      <c r="I203" s="7"/>
    </row>
    <row r="204" spans="2:9" ht="18" customHeight="1" x14ac:dyDescent="0.25">
      <c r="B204" s="49"/>
      <c r="C204" s="50"/>
      <c r="D204" s="50"/>
      <c r="E204" s="51"/>
      <c r="F204" s="51"/>
      <c r="G204" s="51"/>
      <c r="H204" s="51"/>
      <c r="I204" s="7"/>
    </row>
    <row r="205" spans="2:9" ht="18" customHeight="1" x14ac:dyDescent="0.25">
      <c r="B205" s="6"/>
      <c r="C205" s="6"/>
      <c r="D205" s="6"/>
      <c r="E205" s="7"/>
      <c r="F205" s="7"/>
      <c r="G205" s="7"/>
      <c r="H205" s="7"/>
      <c r="I205" s="7"/>
    </row>
    <row r="206" spans="2:9" ht="18" customHeight="1" x14ac:dyDescent="0.25">
      <c r="B206" s="6"/>
      <c r="C206" s="6"/>
      <c r="D206" s="6"/>
      <c r="E206" s="7"/>
      <c r="F206" s="7"/>
      <c r="G206" s="7"/>
      <c r="H206" s="7"/>
      <c r="I206" s="7"/>
    </row>
    <row r="207" spans="2:9" ht="18" customHeight="1" x14ac:dyDescent="0.25">
      <c r="B207" s="6"/>
      <c r="C207" s="6"/>
      <c r="D207" s="6"/>
      <c r="E207" s="7"/>
      <c r="F207" s="7"/>
      <c r="G207" s="7"/>
      <c r="H207" s="7"/>
      <c r="I207" s="7"/>
    </row>
    <row r="208" spans="2:9" ht="18" customHeight="1" x14ac:dyDescent="0.25">
      <c r="B208" s="6"/>
      <c r="C208" s="6"/>
      <c r="D208" s="6"/>
      <c r="E208" s="7"/>
      <c r="F208" s="7"/>
      <c r="G208" s="7"/>
      <c r="H208" s="7"/>
      <c r="I208" s="7"/>
    </row>
    <row r="209" spans="2:9" ht="18" customHeight="1" x14ac:dyDescent="0.25">
      <c r="B209" s="6"/>
      <c r="C209" s="6"/>
      <c r="D209" s="6"/>
      <c r="E209" s="7"/>
      <c r="F209" s="7"/>
      <c r="G209" s="7"/>
      <c r="H209" s="7"/>
      <c r="I209" s="7"/>
    </row>
    <row r="210" spans="2:9" ht="18" customHeight="1" x14ac:dyDescent="0.25">
      <c r="B210" s="6"/>
      <c r="C210" s="6"/>
      <c r="D210" s="6"/>
      <c r="E210" s="7"/>
      <c r="F210" s="7"/>
      <c r="G210" s="7"/>
      <c r="H210" s="7"/>
      <c r="I210" s="7"/>
    </row>
    <row r="211" spans="2:9" ht="18" customHeight="1" x14ac:dyDescent="0.25">
      <c r="B211" s="6"/>
      <c r="C211" s="6"/>
      <c r="D211" s="6"/>
      <c r="E211" s="7"/>
      <c r="F211" s="7"/>
      <c r="G211" s="7"/>
      <c r="H211" s="7"/>
      <c r="I211" s="7"/>
    </row>
    <row r="212" spans="2:9" ht="18" customHeight="1" x14ac:dyDescent="0.25">
      <c r="B212" s="6"/>
      <c r="C212" s="6"/>
      <c r="D212" s="6"/>
      <c r="E212" s="7"/>
      <c r="F212" s="7"/>
      <c r="G212" s="7"/>
      <c r="H212" s="7"/>
      <c r="I212" s="7"/>
    </row>
    <row r="213" spans="2:9" ht="18" customHeight="1" x14ac:dyDescent="0.25">
      <c r="B213" s="6"/>
      <c r="C213" s="6"/>
      <c r="D213" s="6"/>
      <c r="E213" s="7"/>
      <c r="F213" s="7"/>
      <c r="G213" s="7"/>
      <c r="H213" s="7"/>
      <c r="I213" s="7"/>
    </row>
    <row r="214" spans="2:9" ht="18" customHeight="1" x14ac:dyDescent="0.25">
      <c r="B214" s="6"/>
      <c r="C214" s="6"/>
      <c r="D214" s="6"/>
      <c r="E214" s="7"/>
      <c r="F214" s="7"/>
      <c r="G214" s="7"/>
      <c r="H214" s="7"/>
      <c r="I214" s="7"/>
    </row>
    <row r="215" spans="2:9" ht="18" customHeight="1" x14ac:dyDescent="0.25">
      <c r="B215" s="6"/>
      <c r="C215" s="6"/>
      <c r="D215" s="6"/>
      <c r="E215" s="7"/>
      <c r="F215" s="7"/>
      <c r="G215" s="7"/>
      <c r="H215" s="7"/>
      <c r="I215" s="7"/>
    </row>
    <row r="216" spans="2:9" ht="18" customHeight="1" x14ac:dyDescent="0.25">
      <c r="B216" s="6"/>
      <c r="C216" s="6"/>
      <c r="D216" s="6"/>
      <c r="E216" s="7"/>
      <c r="F216" s="7"/>
      <c r="G216" s="7"/>
      <c r="H216" s="7"/>
      <c r="I216" s="7"/>
    </row>
    <row r="217" spans="2:9" ht="18" customHeight="1" x14ac:dyDescent="0.25">
      <c r="B217" s="6"/>
      <c r="C217" s="6"/>
      <c r="D217" s="6"/>
      <c r="E217" s="7"/>
      <c r="F217" s="7"/>
      <c r="G217" s="7"/>
      <c r="H217" s="7"/>
      <c r="I217" s="7"/>
    </row>
    <row r="218" spans="2:9" ht="12.75" customHeight="1" x14ac:dyDescent="0.25"/>
    <row r="219" spans="2:9" ht="12.75" customHeight="1" x14ac:dyDescent="0.25"/>
    <row r="228" ht="12.75" customHeight="1" x14ac:dyDescent="0.25"/>
    <row r="230" ht="12.75" customHeight="1" x14ac:dyDescent="0.25"/>
    <row r="236" ht="12.75" customHeight="1" x14ac:dyDescent="0.25"/>
    <row r="239" ht="12.75" customHeight="1" x14ac:dyDescent="0.25"/>
    <row r="244" ht="12.75" customHeight="1" x14ac:dyDescent="0.25"/>
    <row r="247" ht="12.75" customHeight="1" x14ac:dyDescent="0.25"/>
    <row r="253" ht="12.75" customHeight="1" x14ac:dyDescent="0.25"/>
  </sheetData>
  <mergeCells count="119">
    <mergeCell ref="C97:C98"/>
    <mergeCell ref="E97:E98"/>
    <mergeCell ref="F97:F98"/>
    <mergeCell ref="G97:G98"/>
    <mergeCell ref="H97:H98"/>
    <mergeCell ref="I97:I98"/>
    <mergeCell ref="J97:J98"/>
    <mergeCell ref="G10:G11"/>
    <mergeCell ref="D28:D29"/>
    <mergeCell ref="I75:I76"/>
    <mergeCell ref="J75:J76"/>
    <mergeCell ref="B85:H85"/>
    <mergeCell ref="B86:B87"/>
    <mergeCell ref="C86:C87"/>
    <mergeCell ref="E86:E87"/>
    <mergeCell ref="F86:F87"/>
    <mergeCell ref="G86:G87"/>
    <mergeCell ref="H86:H87"/>
    <mergeCell ref="I86:I87"/>
    <mergeCell ref="C75:C76"/>
    <mergeCell ref="E75:E76"/>
    <mergeCell ref="F75:F76"/>
    <mergeCell ref="G75:G76"/>
    <mergeCell ref="H75:H76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F36:F37"/>
    <mergeCell ref="G36:G37"/>
    <mergeCell ref="H36:H37"/>
    <mergeCell ref="H28:H29"/>
    <mergeCell ref="G28:G29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A6:I6"/>
    <mergeCell ref="B36:B37"/>
    <mergeCell ref="C36:C37"/>
    <mergeCell ref="E36:E37"/>
    <mergeCell ref="B9:G9"/>
    <mergeCell ref="B10:B11"/>
    <mergeCell ref="C10:C11"/>
    <mergeCell ref="F10:F11"/>
    <mergeCell ref="F64:F65"/>
    <mergeCell ref="G64:G65"/>
    <mergeCell ref="H64:H65"/>
    <mergeCell ref="F132:F133"/>
    <mergeCell ref="G132:G133"/>
    <mergeCell ref="H132:H133"/>
    <mergeCell ref="B131:I131"/>
    <mergeCell ref="B112:B113"/>
    <mergeCell ref="C112:C113"/>
    <mergeCell ref="C122:C123"/>
    <mergeCell ref="I64:I65"/>
    <mergeCell ref="B111:I111"/>
    <mergeCell ref="H122:H123"/>
    <mergeCell ref="B122:B123"/>
    <mergeCell ref="I122:I123"/>
    <mergeCell ref="H112:H113"/>
    <mergeCell ref="B121:I121"/>
    <mergeCell ref="E122:E123"/>
    <mergeCell ref="F122:F123"/>
    <mergeCell ref="G122:G123"/>
    <mergeCell ref="B74:H74"/>
    <mergeCell ref="B75:B76"/>
    <mergeCell ref="B96:H96"/>
    <mergeCell ref="B97:B98"/>
    <mergeCell ref="I132:I133"/>
    <mergeCell ref="F151:F152"/>
    <mergeCell ref="G151:G152"/>
    <mergeCell ref="H151:H152"/>
    <mergeCell ref="F190:I190"/>
    <mergeCell ref="F189:I189"/>
    <mergeCell ref="F185:I185"/>
    <mergeCell ref="B62:H62"/>
    <mergeCell ref="I151:I152"/>
    <mergeCell ref="B150:I150"/>
    <mergeCell ref="B151:B152"/>
    <mergeCell ref="C151:C152"/>
    <mergeCell ref="E151:E152"/>
    <mergeCell ref="B132:B133"/>
    <mergeCell ref="C132:C133"/>
    <mergeCell ref="F112:F113"/>
    <mergeCell ref="E112:E113"/>
    <mergeCell ref="I112:I113"/>
    <mergeCell ref="G112:G113"/>
    <mergeCell ref="E132:E133"/>
    <mergeCell ref="B63:H63"/>
    <mergeCell ref="B64:B65"/>
    <mergeCell ref="C64:C65"/>
    <mergeCell ref="E64:E65"/>
    <mergeCell ref="J64:J65"/>
    <mergeCell ref="K64:K65"/>
    <mergeCell ref="J151:J152"/>
    <mergeCell ref="K112:K113"/>
    <mergeCell ref="K122:K123"/>
    <mergeCell ref="K132:K133"/>
    <mergeCell ref="J132:J133"/>
    <mergeCell ref="J122:J123"/>
    <mergeCell ref="J112:J113"/>
  </mergeCells>
  <pageMargins left="0.70866141732283472" right="0.70866141732283472" top="0.39370078740157483" bottom="0.39370078740157483" header="0.31496062992125984" footer="0.31496062992125984"/>
  <pageSetup scale="43" orientation="portrait" r:id="rId1"/>
  <headerFooter differentFirst="1"/>
  <rowBreaks count="2" manualBreakCount="2">
    <brk id="57" max="16383" man="1"/>
    <brk id="144" max="16383" man="1"/>
  </rowBreaks>
  <ignoredErrors>
    <ignoredError sqref="D12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O191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4.28515625" style="13" customWidth="1"/>
    <col min="2" max="2" width="25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9" width="15.28515625" style="2" customWidth="1"/>
    <col min="10" max="10" width="13" style="2" customWidth="1"/>
    <col min="11" max="11" width="14.7109375" style="2" customWidth="1"/>
    <col min="12" max="12" width="9.7109375" style="7" customWidth="1"/>
    <col min="13" max="13" width="14.42578125" style="10" hidden="1" customWidth="1"/>
    <col min="14" max="14" width="5" style="3" customWidth="1"/>
    <col min="15" max="16384" width="8.7109375" style="3"/>
  </cols>
  <sheetData>
    <row r="1" spans="1:15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5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5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5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5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5" s="20" customFormat="1" ht="45" x14ac:dyDescent="0.25">
      <c r="A6" s="203" t="s">
        <v>24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</row>
    <row r="7" spans="1:15" s="20" customFormat="1" ht="45" x14ac:dyDescent="0.25">
      <c r="A7" s="203" t="s">
        <v>1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</row>
    <row r="8" spans="1:15" s="4" customFormat="1" ht="34.5" x14ac:dyDescent="0.25">
      <c r="A8" s="204" t="str">
        <f>MELBOURNE!A7</f>
        <v>13th April 2026</v>
      </c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88"/>
    </row>
    <row r="9" spans="1:15" s="141" customFormat="1" ht="21.7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20"/>
      <c r="M9" s="142"/>
    </row>
    <row r="10" spans="1:15" ht="33" customHeight="1" thickBot="1" x14ac:dyDescent="0.55000000000000004">
      <c r="B10" s="215" t="s">
        <v>2</v>
      </c>
      <c r="C10" s="215"/>
      <c r="D10" s="215"/>
      <c r="E10" s="215"/>
      <c r="F10" s="215"/>
      <c r="G10" s="215"/>
      <c r="H10" s="215"/>
      <c r="I10" s="215"/>
      <c r="J10" s="215"/>
      <c r="K10" s="215"/>
      <c r="L10" s="215"/>
    </row>
    <row r="11" spans="1:15" ht="12.75" customHeight="1" thickBot="1" x14ac:dyDescent="0.3">
      <c r="B11" s="240" t="s">
        <v>3</v>
      </c>
      <c r="C11" s="242" t="s">
        <v>4</v>
      </c>
      <c r="D11" s="242" t="s">
        <v>58</v>
      </c>
      <c r="E11" s="242" t="s">
        <v>61</v>
      </c>
      <c r="F11" s="274" t="s">
        <v>5</v>
      </c>
      <c r="G11" s="274" t="s">
        <v>26</v>
      </c>
      <c r="H11" s="274" t="s">
        <v>7</v>
      </c>
      <c r="I11" s="274" t="s">
        <v>39</v>
      </c>
      <c r="J11" s="274" t="s">
        <v>51</v>
      </c>
      <c r="K11" s="274" t="s">
        <v>44</v>
      </c>
      <c r="L11" s="274" t="s">
        <v>52</v>
      </c>
      <c r="M11" s="221"/>
      <c r="N11" s="9"/>
      <c r="O11" s="10"/>
    </row>
    <row r="12" spans="1:15" ht="25.5" customHeight="1" thickBot="1" x14ac:dyDescent="0.3">
      <c r="B12" s="272"/>
      <c r="C12" s="273"/>
      <c r="D12" s="243"/>
      <c r="E12" s="243"/>
      <c r="F12" s="275"/>
      <c r="G12" s="275"/>
      <c r="H12" s="275"/>
      <c r="I12" s="275"/>
      <c r="J12" s="275"/>
      <c r="K12" s="275"/>
      <c r="L12" s="275"/>
      <c r="M12" s="221"/>
      <c r="N12" s="10"/>
      <c r="O12" s="10"/>
    </row>
    <row r="13" spans="1:15" s="14" customFormat="1" ht="19.350000000000001" customHeight="1" x14ac:dyDescent="0.25">
      <c r="A13" s="69"/>
      <c r="B13" s="94" t="s">
        <v>116</v>
      </c>
      <c r="C13" s="159" t="s">
        <v>117</v>
      </c>
      <c r="D13" s="133">
        <f>F13-7</f>
        <v>46120</v>
      </c>
      <c r="E13" s="133">
        <f>F13</f>
        <v>46127</v>
      </c>
      <c r="F13" s="133">
        <v>46127</v>
      </c>
      <c r="G13" s="133">
        <v>46138</v>
      </c>
      <c r="H13" s="133">
        <v>46155</v>
      </c>
      <c r="I13" s="119">
        <f t="shared" ref="I13:I19" si="0">(G13+28)</f>
        <v>46166</v>
      </c>
      <c r="J13" s="119">
        <f>G13+29</f>
        <v>46167</v>
      </c>
      <c r="K13" s="119">
        <f>(G13+30)</f>
        <v>46168</v>
      </c>
      <c r="L13" s="134">
        <f>(H13+30)</f>
        <v>46185</v>
      </c>
      <c r="M13" s="12"/>
      <c r="N13" s="13"/>
      <c r="O13" s="10"/>
    </row>
    <row r="14" spans="1:15" s="14" customFormat="1" ht="19.350000000000001" customHeight="1" x14ac:dyDescent="0.25">
      <c r="A14" s="69"/>
      <c r="B14" s="94" t="s">
        <v>79</v>
      </c>
      <c r="C14" s="159" t="s">
        <v>87</v>
      </c>
      <c r="D14" s="133">
        <f>F14-7</f>
        <v>46126</v>
      </c>
      <c r="E14" s="133">
        <f>F14</f>
        <v>46133</v>
      </c>
      <c r="F14" s="133">
        <v>46133</v>
      </c>
      <c r="G14" s="133">
        <v>46172</v>
      </c>
      <c r="H14" s="133">
        <v>46162</v>
      </c>
      <c r="I14" s="133">
        <f t="shared" si="0"/>
        <v>46200</v>
      </c>
      <c r="J14" s="133">
        <f t="shared" ref="J14:J19" si="1">G14+29</f>
        <v>46201</v>
      </c>
      <c r="K14" s="133">
        <f t="shared" ref="K14:K19" si="2">(G14+30)</f>
        <v>46202</v>
      </c>
      <c r="L14" s="95">
        <f t="shared" ref="L14:L19" si="3">(H14+30)</f>
        <v>46192</v>
      </c>
      <c r="M14" s="12"/>
      <c r="N14" s="13"/>
      <c r="O14" s="10"/>
    </row>
    <row r="15" spans="1:15" s="14" customFormat="1" ht="19.5" customHeight="1" x14ac:dyDescent="0.25">
      <c r="A15" s="69"/>
      <c r="B15" s="94" t="s">
        <v>76</v>
      </c>
      <c r="C15" s="159" t="s">
        <v>108</v>
      </c>
      <c r="D15" s="133">
        <f t="shared" ref="D15:D19" si="4">F15-7</f>
        <v>46133</v>
      </c>
      <c r="E15" s="133">
        <f t="shared" ref="E15:E19" si="5">F15</f>
        <v>46140</v>
      </c>
      <c r="F15" s="133">
        <v>46140</v>
      </c>
      <c r="G15" s="133">
        <v>46147</v>
      </c>
      <c r="H15" s="133">
        <v>46169</v>
      </c>
      <c r="I15" s="133">
        <f t="shared" si="0"/>
        <v>46175</v>
      </c>
      <c r="J15" s="133">
        <f t="shared" si="1"/>
        <v>46176</v>
      </c>
      <c r="K15" s="133">
        <f t="shared" si="2"/>
        <v>46177</v>
      </c>
      <c r="L15" s="95">
        <f t="shared" si="3"/>
        <v>46199</v>
      </c>
      <c r="M15" s="12"/>
      <c r="N15" s="13"/>
      <c r="O15" s="13"/>
    </row>
    <row r="16" spans="1:15" s="14" customFormat="1" ht="19.5" customHeight="1" x14ac:dyDescent="0.25">
      <c r="A16" s="69"/>
      <c r="B16" s="94" t="s">
        <v>66</v>
      </c>
      <c r="C16" s="159" t="s">
        <v>109</v>
      </c>
      <c r="D16" s="133">
        <f t="shared" si="4"/>
        <v>46140</v>
      </c>
      <c r="E16" s="133">
        <f t="shared" si="5"/>
        <v>46147</v>
      </c>
      <c r="F16" s="133">
        <v>46147</v>
      </c>
      <c r="G16" s="133">
        <v>46154</v>
      </c>
      <c r="H16" s="133">
        <v>46176</v>
      </c>
      <c r="I16" s="133">
        <f t="shared" si="0"/>
        <v>46182</v>
      </c>
      <c r="J16" s="133">
        <f t="shared" si="1"/>
        <v>46183</v>
      </c>
      <c r="K16" s="133">
        <f t="shared" si="2"/>
        <v>46184</v>
      </c>
      <c r="L16" s="95">
        <f t="shared" si="3"/>
        <v>46206</v>
      </c>
      <c r="M16" s="12"/>
      <c r="N16" s="13"/>
      <c r="O16" s="13"/>
    </row>
    <row r="17" spans="1:15" s="14" customFormat="1" ht="19.5" customHeight="1" x14ac:dyDescent="0.25">
      <c r="A17" s="69"/>
      <c r="B17" s="94" t="s">
        <v>128</v>
      </c>
      <c r="C17" s="159" t="s">
        <v>129</v>
      </c>
      <c r="D17" s="133">
        <f t="shared" si="4"/>
        <v>46147</v>
      </c>
      <c r="E17" s="133">
        <f t="shared" si="5"/>
        <v>46154</v>
      </c>
      <c r="F17" s="133">
        <v>46154</v>
      </c>
      <c r="G17" s="133">
        <v>46161</v>
      </c>
      <c r="H17" s="133">
        <v>46183</v>
      </c>
      <c r="I17" s="133">
        <f t="shared" si="0"/>
        <v>46189</v>
      </c>
      <c r="J17" s="133">
        <f t="shared" si="1"/>
        <v>46190</v>
      </c>
      <c r="K17" s="133">
        <f t="shared" si="2"/>
        <v>46191</v>
      </c>
      <c r="L17" s="95">
        <f t="shared" si="3"/>
        <v>46213</v>
      </c>
      <c r="M17" s="12"/>
      <c r="N17" s="13"/>
      <c r="O17" s="13"/>
    </row>
    <row r="18" spans="1:15" s="14" customFormat="1" ht="19.5" customHeight="1" x14ac:dyDescent="0.25">
      <c r="A18" s="69"/>
      <c r="B18" s="94" t="s">
        <v>68</v>
      </c>
      <c r="C18" s="159" t="s">
        <v>118</v>
      </c>
      <c r="D18" s="133">
        <f t="shared" si="4"/>
        <v>46154</v>
      </c>
      <c r="E18" s="133">
        <f t="shared" si="5"/>
        <v>46161</v>
      </c>
      <c r="F18" s="133">
        <v>46161</v>
      </c>
      <c r="G18" s="133">
        <v>46168</v>
      </c>
      <c r="H18" s="133">
        <v>46190</v>
      </c>
      <c r="I18" s="133">
        <f>(G18+28)</f>
        <v>46196</v>
      </c>
      <c r="J18" s="133">
        <f>G18+29</f>
        <v>46197</v>
      </c>
      <c r="K18" s="133">
        <f t="shared" si="2"/>
        <v>46198</v>
      </c>
      <c r="L18" s="95">
        <f>(H18+30)</f>
        <v>46220</v>
      </c>
      <c r="M18" s="12"/>
      <c r="N18" s="13"/>
      <c r="O18" s="13"/>
    </row>
    <row r="19" spans="1:15" s="14" customFormat="1" ht="19.350000000000001" customHeight="1" thickBot="1" x14ac:dyDescent="0.3">
      <c r="A19" s="69"/>
      <c r="B19" s="96" t="s">
        <v>86</v>
      </c>
      <c r="C19" s="148" t="s">
        <v>126</v>
      </c>
      <c r="D19" s="98">
        <f t="shared" si="4"/>
        <v>46161</v>
      </c>
      <c r="E19" s="98">
        <f t="shared" si="5"/>
        <v>46168</v>
      </c>
      <c r="F19" s="98">
        <v>46168</v>
      </c>
      <c r="G19" s="98">
        <v>46175</v>
      </c>
      <c r="H19" s="98">
        <v>46197</v>
      </c>
      <c r="I19" s="98">
        <f t="shared" si="0"/>
        <v>46203</v>
      </c>
      <c r="J19" s="98">
        <f t="shared" si="1"/>
        <v>46204</v>
      </c>
      <c r="K19" s="98">
        <f t="shared" si="2"/>
        <v>46205</v>
      </c>
      <c r="L19" s="99">
        <f t="shared" si="3"/>
        <v>46227</v>
      </c>
      <c r="M19" s="12"/>
      <c r="N19" s="13"/>
      <c r="O19" s="13"/>
    </row>
    <row r="20" spans="1:15" x14ac:dyDescent="0.2">
      <c r="B20" s="11"/>
      <c r="C20" s="11"/>
      <c r="D20" s="128"/>
      <c r="E20" s="128"/>
      <c r="F20" s="11"/>
      <c r="G20" s="11"/>
      <c r="H20" s="11"/>
      <c r="I20" s="11"/>
      <c r="J20" s="11"/>
      <c r="K20" s="11"/>
      <c r="L20" s="11"/>
    </row>
    <row r="21" spans="1:15" ht="32.25" thickBot="1" x14ac:dyDescent="0.55000000000000004">
      <c r="B21" s="219" t="s">
        <v>27</v>
      </c>
      <c r="C21" s="219"/>
      <c r="D21" s="219"/>
      <c r="E21" s="219"/>
      <c r="F21" s="219"/>
      <c r="G21" s="219"/>
      <c r="H21" s="219"/>
      <c r="I21" s="187"/>
      <c r="J21" s="11"/>
      <c r="K21" s="11"/>
      <c r="L21" s="11"/>
    </row>
    <row r="22" spans="1:15" ht="19.5" customHeight="1" thickBot="1" x14ac:dyDescent="0.25">
      <c r="B22" s="277" t="s">
        <v>3</v>
      </c>
      <c r="C22" s="238" t="s">
        <v>4</v>
      </c>
      <c r="D22" s="242" t="s">
        <v>58</v>
      </c>
      <c r="E22" s="242" t="s">
        <v>61</v>
      </c>
      <c r="F22" s="227" t="s">
        <v>25</v>
      </c>
      <c r="G22" s="227" t="s">
        <v>26</v>
      </c>
      <c r="H22" s="227" t="s">
        <v>15</v>
      </c>
      <c r="I22" s="227" t="s">
        <v>9</v>
      </c>
      <c r="J22" s="190"/>
      <c r="K22" s="11"/>
      <c r="L22" s="11"/>
      <c r="M22" s="11"/>
      <c r="N22" s="10"/>
    </row>
    <row r="23" spans="1:15" ht="18.75" thickBot="1" x14ac:dyDescent="0.25">
      <c r="B23" s="240"/>
      <c r="C23" s="242"/>
      <c r="D23" s="245"/>
      <c r="E23" s="245"/>
      <c r="F23" s="213"/>
      <c r="G23" s="213"/>
      <c r="H23" s="213"/>
      <c r="I23" s="213"/>
      <c r="J23" s="190"/>
      <c r="K23" s="11"/>
      <c r="L23" s="11"/>
      <c r="M23" s="11"/>
      <c r="N23" s="10"/>
    </row>
    <row r="24" spans="1:15" ht="19.5" customHeight="1" x14ac:dyDescent="0.3">
      <c r="B24" s="116" t="str">
        <f t="shared" ref="B24:H24" si="6">B32</f>
        <v>OOCL BRISBANE</v>
      </c>
      <c r="C24" s="158" t="str">
        <f t="shared" si="6"/>
        <v>248N</v>
      </c>
      <c r="D24" s="80">
        <f t="shared" si="6"/>
        <v>46119</v>
      </c>
      <c r="E24" s="80">
        <f t="shared" si="6"/>
        <v>46126</v>
      </c>
      <c r="F24" s="64">
        <f t="shared" si="6"/>
        <v>46126</v>
      </c>
      <c r="G24" s="64">
        <f t="shared" si="6"/>
        <v>46133</v>
      </c>
      <c r="H24" s="64">
        <f t="shared" si="6"/>
        <v>46149</v>
      </c>
      <c r="I24" s="186">
        <f>G24+26</f>
        <v>46159</v>
      </c>
      <c r="J24" s="191"/>
      <c r="K24" s="11"/>
      <c r="L24" s="11"/>
      <c r="M24" s="11"/>
      <c r="N24" s="10"/>
    </row>
    <row r="25" spans="1:15" ht="19.5" customHeight="1" x14ac:dyDescent="0.3">
      <c r="B25" s="21" t="str">
        <f t="shared" ref="B25:H26" si="7">B33</f>
        <v>OOCL YOKOHAMA</v>
      </c>
      <c r="C25" s="156" t="str">
        <f t="shared" si="7"/>
        <v>210N</v>
      </c>
      <c r="D25" s="83">
        <f t="shared" si="7"/>
        <v>46127</v>
      </c>
      <c r="E25" s="83">
        <f t="shared" si="7"/>
        <v>46134</v>
      </c>
      <c r="F25" s="33">
        <f t="shared" si="7"/>
        <v>46134</v>
      </c>
      <c r="G25" s="33">
        <f t="shared" si="7"/>
        <v>46142</v>
      </c>
      <c r="H25" s="33">
        <f t="shared" si="7"/>
        <v>46154</v>
      </c>
      <c r="I25" s="103">
        <f t="shared" ref="I25:I26" si="8">G25+26</f>
        <v>46168</v>
      </c>
      <c r="J25" s="191"/>
      <c r="K25" s="11"/>
      <c r="L25" s="11"/>
      <c r="M25" s="11"/>
      <c r="N25" s="10"/>
    </row>
    <row r="26" spans="1:15" ht="19.5" customHeight="1" thickBot="1" x14ac:dyDescent="0.35">
      <c r="B26" s="22" t="str">
        <f t="shared" si="7"/>
        <v>KOTA LARIS</v>
      </c>
      <c r="C26" s="157" t="str">
        <f t="shared" si="7"/>
        <v>098N</v>
      </c>
      <c r="D26" s="18">
        <f t="shared" si="7"/>
        <v>46135</v>
      </c>
      <c r="E26" s="18">
        <f t="shared" si="7"/>
        <v>46142</v>
      </c>
      <c r="F26" s="28">
        <f t="shared" si="7"/>
        <v>46142</v>
      </c>
      <c r="G26" s="28">
        <f t="shared" si="7"/>
        <v>46149</v>
      </c>
      <c r="H26" s="28">
        <f t="shared" si="7"/>
        <v>46163</v>
      </c>
      <c r="I26" s="104">
        <f t="shared" si="8"/>
        <v>46175</v>
      </c>
      <c r="J26" s="191"/>
      <c r="K26" s="11"/>
      <c r="L26" s="11"/>
      <c r="M26" s="11"/>
      <c r="N26" s="10"/>
    </row>
    <row r="27" spans="1:15" ht="19.5" customHeight="1" x14ac:dyDescent="0.2">
      <c r="B27" s="89"/>
      <c r="C27" s="89"/>
      <c r="D27" s="152"/>
      <c r="E27" s="152"/>
      <c r="F27" s="89"/>
      <c r="G27" s="89"/>
      <c r="H27" s="89"/>
      <c r="I27" s="89"/>
      <c r="J27" s="11"/>
      <c r="K27" s="11"/>
      <c r="L27" s="11"/>
    </row>
    <row r="28" spans="1:15" x14ac:dyDescent="0.2">
      <c r="B28" s="235"/>
      <c r="C28" s="235"/>
      <c r="D28" s="235"/>
      <c r="E28" s="235"/>
      <c r="F28" s="235"/>
      <c r="G28" s="235"/>
      <c r="H28" s="235"/>
      <c r="I28" s="176"/>
      <c r="J28" s="23"/>
      <c r="K28" s="11"/>
      <c r="L28" s="8"/>
    </row>
    <row r="29" spans="1:15" ht="32.25" thickBot="1" x14ac:dyDescent="0.55000000000000004">
      <c r="B29" s="219" t="s">
        <v>14</v>
      </c>
      <c r="C29" s="219"/>
      <c r="D29" s="219"/>
      <c r="E29" s="219"/>
      <c r="F29" s="219"/>
      <c r="G29" s="219"/>
      <c r="H29" s="219"/>
      <c r="I29" s="219"/>
      <c r="J29" s="219"/>
      <c r="K29" s="219"/>
      <c r="L29" s="11"/>
    </row>
    <row r="30" spans="1:15" ht="12.75" customHeight="1" thickBot="1" x14ac:dyDescent="0.3">
      <c r="B30" s="277" t="s">
        <v>3</v>
      </c>
      <c r="C30" s="238" t="s">
        <v>4</v>
      </c>
      <c r="D30" s="242" t="s">
        <v>58</v>
      </c>
      <c r="E30" s="242" t="s">
        <v>61</v>
      </c>
      <c r="F30" s="227" t="s">
        <v>25</v>
      </c>
      <c r="G30" s="227" t="s">
        <v>26</v>
      </c>
      <c r="H30" s="227" t="s">
        <v>15</v>
      </c>
      <c r="I30" s="227" t="s">
        <v>46</v>
      </c>
      <c r="J30" s="227" t="s">
        <v>16</v>
      </c>
      <c r="K30" s="227" t="s">
        <v>17</v>
      </c>
      <c r="L30" s="8"/>
      <c r="M30" s="3"/>
    </row>
    <row r="31" spans="1:15" ht="25.5" customHeight="1" thickBot="1" x14ac:dyDescent="0.3">
      <c r="B31" s="272"/>
      <c r="C31" s="273"/>
      <c r="D31" s="243"/>
      <c r="E31" s="243"/>
      <c r="F31" s="230"/>
      <c r="G31" s="230"/>
      <c r="H31" s="230"/>
      <c r="I31" s="230"/>
      <c r="J31" s="230"/>
      <c r="K31" s="230"/>
      <c r="L31" s="8"/>
      <c r="M31" s="3"/>
    </row>
    <row r="32" spans="1:15" s="111" customFormat="1" ht="19.5" customHeight="1" x14ac:dyDescent="0.3">
      <c r="A32" s="113"/>
      <c r="B32" s="21" t="s">
        <v>69</v>
      </c>
      <c r="C32" s="156" t="s">
        <v>82</v>
      </c>
      <c r="D32" s="83">
        <f t="shared" ref="D32:D38" si="9">F32-7</f>
        <v>46119</v>
      </c>
      <c r="E32" s="83">
        <f t="shared" ref="E32:E38" si="10">F32</f>
        <v>46126</v>
      </c>
      <c r="F32" s="33">
        <v>46126</v>
      </c>
      <c r="G32" s="33">
        <v>46133</v>
      </c>
      <c r="H32" s="33">
        <v>46149</v>
      </c>
      <c r="I32" s="33">
        <f t="shared" ref="I32" si="11">G32+27</f>
        <v>46160</v>
      </c>
      <c r="J32" s="33">
        <f t="shared" ref="J32" si="12">G32+25</f>
        <v>46158</v>
      </c>
      <c r="K32" s="30">
        <f t="shared" ref="K32" si="13">G32+28</f>
        <v>46161</v>
      </c>
      <c r="L32" s="112"/>
    </row>
    <row r="33" spans="1:13" ht="19.5" customHeight="1" x14ac:dyDescent="0.3">
      <c r="A33" s="70"/>
      <c r="B33" s="21" t="s">
        <v>67</v>
      </c>
      <c r="C33" s="156" t="s">
        <v>80</v>
      </c>
      <c r="D33" s="83">
        <f t="shared" si="9"/>
        <v>46127</v>
      </c>
      <c r="E33" s="83">
        <f t="shared" si="10"/>
        <v>46134</v>
      </c>
      <c r="F33" s="33">
        <v>46134</v>
      </c>
      <c r="G33" s="33">
        <v>46142</v>
      </c>
      <c r="H33" s="33">
        <v>46154</v>
      </c>
      <c r="I33" s="33">
        <f t="shared" ref="I33:I38" si="14">G33+27</f>
        <v>46169</v>
      </c>
      <c r="J33" s="33">
        <f t="shared" ref="J33:J38" si="15">G33+25</f>
        <v>46167</v>
      </c>
      <c r="K33" s="30">
        <f t="shared" ref="K33:K38" si="16">G33+28</f>
        <v>46170</v>
      </c>
      <c r="L33" s="10"/>
      <c r="M33" s="3"/>
    </row>
    <row r="34" spans="1:13" ht="19.5" customHeight="1" x14ac:dyDescent="0.3">
      <c r="A34" s="70"/>
      <c r="B34" s="21" t="s">
        <v>35</v>
      </c>
      <c r="C34" s="156" t="s">
        <v>106</v>
      </c>
      <c r="D34" s="83">
        <f t="shared" si="9"/>
        <v>46135</v>
      </c>
      <c r="E34" s="83">
        <f t="shared" si="10"/>
        <v>46142</v>
      </c>
      <c r="F34" s="33">
        <v>46142</v>
      </c>
      <c r="G34" s="33">
        <v>46149</v>
      </c>
      <c r="H34" s="33">
        <v>46163</v>
      </c>
      <c r="I34" s="33">
        <f t="shared" si="14"/>
        <v>46176</v>
      </c>
      <c r="J34" s="33">
        <f t="shared" si="15"/>
        <v>46174</v>
      </c>
      <c r="K34" s="30">
        <f t="shared" si="16"/>
        <v>46177</v>
      </c>
      <c r="L34" s="10"/>
      <c r="M34" s="3"/>
    </row>
    <row r="35" spans="1:13" ht="19.5" customHeight="1" x14ac:dyDescent="0.3">
      <c r="A35" s="70"/>
      <c r="B35" s="21" t="s">
        <v>49</v>
      </c>
      <c r="C35" s="156" t="s">
        <v>107</v>
      </c>
      <c r="D35" s="83">
        <f t="shared" si="9"/>
        <v>46143</v>
      </c>
      <c r="E35" s="83">
        <f t="shared" si="10"/>
        <v>46150</v>
      </c>
      <c r="F35" s="33">
        <v>46150</v>
      </c>
      <c r="G35" s="33">
        <v>46157</v>
      </c>
      <c r="H35" s="33">
        <v>46171</v>
      </c>
      <c r="I35" s="33">
        <f t="shared" si="14"/>
        <v>46184</v>
      </c>
      <c r="J35" s="33">
        <f t="shared" si="15"/>
        <v>46182</v>
      </c>
      <c r="K35" s="30">
        <f t="shared" si="16"/>
        <v>46185</v>
      </c>
      <c r="L35" s="10"/>
      <c r="M35" s="3"/>
    </row>
    <row r="36" spans="1:13" ht="19.5" customHeight="1" x14ac:dyDescent="0.3">
      <c r="A36" s="70"/>
      <c r="B36" s="21" t="s">
        <v>37</v>
      </c>
      <c r="C36" s="156" t="s">
        <v>110</v>
      </c>
      <c r="D36" s="83">
        <f t="shared" si="9"/>
        <v>46150</v>
      </c>
      <c r="E36" s="83">
        <f t="shared" si="10"/>
        <v>46157</v>
      </c>
      <c r="F36" s="33">
        <v>46157</v>
      </c>
      <c r="G36" s="33">
        <v>46164</v>
      </c>
      <c r="H36" s="33">
        <v>46178</v>
      </c>
      <c r="I36" s="33">
        <f t="shared" si="14"/>
        <v>46191</v>
      </c>
      <c r="J36" s="33">
        <f t="shared" si="15"/>
        <v>46189</v>
      </c>
      <c r="K36" s="30">
        <f t="shared" si="16"/>
        <v>46192</v>
      </c>
      <c r="L36" s="10"/>
      <c r="M36" s="3"/>
    </row>
    <row r="37" spans="1:13" ht="19.5" customHeight="1" x14ac:dyDescent="0.3">
      <c r="A37" s="70"/>
      <c r="B37" s="21" t="s">
        <v>69</v>
      </c>
      <c r="C37" s="156" t="s">
        <v>125</v>
      </c>
      <c r="D37" s="83">
        <f t="shared" si="9"/>
        <v>46157</v>
      </c>
      <c r="E37" s="83">
        <f t="shared" si="10"/>
        <v>46164</v>
      </c>
      <c r="F37" s="33">
        <v>46164</v>
      </c>
      <c r="G37" s="33">
        <v>46171</v>
      </c>
      <c r="H37" s="33">
        <v>46185</v>
      </c>
      <c r="I37" s="33">
        <f t="shared" si="14"/>
        <v>46198</v>
      </c>
      <c r="J37" s="33">
        <f t="shared" si="15"/>
        <v>46196</v>
      </c>
      <c r="K37" s="30">
        <f t="shared" si="16"/>
        <v>46199</v>
      </c>
      <c r="L37" s="10"/>
      <c r="M37" s="3"/>
    </row>
    <row r="38" spans="1:13" ht="19.5" customHeight="1" thickBot="1" x14ac:dyDescent="0.35">
      <c r="A38" s="70"/>
      <c r="B38" s="22" t="s">
        <v>35</v>
      </c>
      <c r="C38" s="157" t="s">
        <v>138</v>
      </c>
      <c r="D38" s="18">
        <f t="shared" si="9"/>
        <v>46171</v>
      </c>
      <c r="E38" s="18">
        <f t="shared" si="10"/>
        <v>46178</v>
      </c>
      <c r="F38" s="28">
        <v>46178</v>
      </c>
      <c r="G38" s="28">
        <v>46185</v>
      </c>
      <c r="H38" s="28">
        <v>46199</v>
      </c>
      <c r="I38" s="28">
        <f t="shared" si="14"/>
        <v>46212</v>
      </c>
      <c r="J38" s="28">
        <f t="shared" si="15"/>
        <v>46210</v>
      </c>
      <c r="K38" s="31">
        <f t="shared" si="16"/>
        <v>46213</v>
      </c>
      <c r="L38" s="10"/>
      <c r="M38" s="3"/>
    </row>
    <row r="39" spans="1:13" ht="18.75" x14ac:dyDescent="0.2">
      <c r="B39" s="85"/>
      <c r="C39" s="86"/>
      <c r="D39" s="86"/>
      <c r="E39" s="86"/>
      <c r="F39" s="105"/>
      <c r="G39" s="105"/>
      <c r="H39" s="105"/>
      <c r="I39" s="105"/>
      <c r="J39" s="8"/>
      <c r="K39" s="11"/>
      <c r="L39" s="8"/>
    </row>
    <row r="40" spans="1:13" ht="18.75" x14ac:dyDescent="0.3">
      <c r="B40" s="35"/>
      <c r="C40" s="36"/>
      <c r="D40" s="36"/>
      <c r="E40" s="36"/>
      <c r="F40" s="24"/>
      <c r="G40" s="24"/>
      <c r="H40" s="24"/>
      <c r="I40" s="24"/>
      <c r="J40" s="8"/>
      <c r="K40" s="8"/>
      <c r="L40" s="8"/>
    </row>
    <row r="41" spans="1:13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3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3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  <c r="L43" s="8"/>
    </row>
    <row r="44" spans="1:13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  <c r="L44" s="8"/>
    </row>
    <row r="45" spans="1:13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</row>
    <row r="46" spans="1:13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  <c r="L46" s="8"/>
    </row>
    <row r="47" spans="1:13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3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.75" x14ac:dyDescent="0.3">
      <c r="B49" s="35"/>
      <c r="C49" s="36"/>
      <c r="D49" s="36"/>
      <c r="E49" s="36"/>
      <c r="F49" s="24"/>
      <c r="G49" s="24"/>
      <c r="H49" s="24"/>
      <c r="I49" s="24"/>
      <c r="J49" s="8"/>
      <c r="K49" s="8"/>
      <c r="L49" s="8"/>
    </row>
    <row r="50" spans="2:12" ht="18.75" x14ac:dyDescent="0.3">
      <c r="B50" s="35"/>
      <c r="C50" s="36"/>
      <c r="D50" s="36"/>
      <c r="E50" s="36"/>
      <c r="F50" s="24"/>
      <c r="G50" s="24"/>
      <c r="H50" s="24"/>
      <c r="I50" s="24"/>
      <c r="J50" s="8"/>
      <c r="K50" s="8"/>
      <c r="L50" s="8"/>
    </row>
    <row r="51" spans="2:12" ht="18" customHeight="1" x14ac:dyDescent="0.3">
      <c r="B51" s="35"/>
      <c r="C51" s="36"/>
      <c r="D51" s="36"/>
      <c r="E51" s="36"/>
      <c r="F51" s="24"/>
      <c r="G51" s="24"/>
      <c r="H51" s="24"/>
      <c r="I51" s="24"/>
      <c r="J51" s="34"/>
      <c r="K51" s="8"/>
      <c r="L51" s="8"/>
    </row>
    <row r="52" spans="2:12" ht="25.5" customHeight="1" thickBot="1" x14ac:dyDescent="0.55000000000000004">
      <c r="B52" s="215" t="s">
        <v>127</v>
      </c>
      <c r="C52" s="215"/>
      <c r="D52" s="215"/>
      <c r="E52" s="215"/>
      <c r="F52" s="215"/>
      <c r="G52" s="215"/>
      <c r="H52" s="215"/>
      <c r="I52" s="215"/>
      <c r="J52" s="215"/>
      <c r="K52" s="187"/>
      <c r="L52" s="8"/>
    </row>
    <row r="53" spans="2:12" ht="18" customHeight="1" thickBot="1" x14ac:dyDescent="0.3">
      <c r="B53" s="277" t="s">
        <v>3</v>
      </c>
      <c r="C53" s="238" t="s">
        <v>4</v>
      </c>
      <c r="D53" s="242" t="s">
        <v>58</v>
      </c>
      <c r="E53" s="242" t="s">
        <v>61</v>
      </c>
      <c r="F53" s="227" t="s">
        <v>25</v>
      </c>
      <c r="G53" s="227" t="s">
        <v>26</v>
      </c>
      <c r="H53" s="227" t="s">
        <v>15</v>
      </c>
      <c r="I53" s="227" t="s">
        <v>40</v>
      </c>
      <c r="J53" s="227" t="s">
        <v>41</v>
      </c>
      <c r="K53" s="8"/>
      <c r="L53" s="10"/>
    </row>
    <row r="54" spans="2:12" ht="38.25" customHeight="1" thickBot="1" x14ac:dyDescent="0.3">
      <c r="B54" s="272"/>
      <c r="C54" s="273"/>
      <c r="D54" s="243"/>
      <c r="E54" s="243"/>
      <c r="F54" s="230"/>
      <c r="G54" s="230"/>
      <c r="H54" s="230"/>
      <c r="I54" s="228"/>
      <c r="J54" s="228"/>
      <c r="K54" s="8"/>
      <c r="L54" s="10"/>
    </row>
    <row r="55" spans="2:12" ht="19.5" customHeight="1" x14ac:dyDescent="0.3">
      <c r="B55" s="116" t="str">
        <f t="shared" ref="B55:H58" si="17">B32</f>
        <v>OOCL BRISBANE</v>
      </c>
      <c r="C55" s="158" t="str">
        <f t="shared" si="17"/>
        <v>248N</v>
      </c>
      <c r="D55" s="80">
        <f t="shared" si="17"/>
        <v>46119</v>
      </c>
      <c r="E55" s="80">
        <f t="shared" si="17"/>
        <v>46126</v>
      </c>
      <c r="F55" s="64">
        <f t="shared" si="17"/>
        <v>46126</v>
      </c>
      <c r="G55" s="64">
        <f t="shared" si="17"/>
        <v>46133</v>
      </c>
      <c r="H55" s="64">
        <f t="shared" si="17"/>
        <v>46149</v>
      </c>
      <c r="I55" s="64">
        <f>G55+28</f>
        <v>46161</v>
      </c>
      <c r="J55" s="30">
        <f>H55+28</f>
        <v>46177</v>
      </c>
      <c r="K55" s="8"/>
      <c r="L55" s="10"/>
    </row>
    <row r="56" spans="2:12" ht="19.5" customHeight="1" x14ac:dyDescent="0.3">
      <c r="B56" s="21" t="str">
        <f t="shared" si="17"/>
        <v>OOCL YOKOHAMA</v>
      </c>
      <c r="C56" s="156" t="str">
        <f t="shared" si="17"/>
        <v>210N</v>
      </c>
      <c r="D56" s="83">
        <f t="shared" si="17"/>
        <v>46127</v>
      </c>
      <c r="E56" s="83">
        <f t="shared" si="17"/>
        <v>46134</v>
      </c>
      <c r="F56" s="33">
        <f t="shared" si="17"/>
        <v>46134</v>
      </c>
      <c r="G56" s="33">
        <f t="shared" si="17"/>
        <v>46142</v>
      </c>
      <c r="H56" s="33">
        <f t="shared" si="17"/>
        <v>46154</v>
      </c>
      <c r="I56" s="33">
        <f t="shared" ref="I56:J58" si="18">G56+28</f>
        <v>46170</v>
      </c>
      <c r="J56" s="30">
        <f t="shared" si="18"/>
        <v>46182</v>
      </c>
      <c r="K56" s="8"/>
      <c r="L56" s="10"/>
    </row>
    <row r="57" spans="2:12" ht="19.5" customHeight="1" x14ac:dyDescent="0.3">
      <c r="B57" s="21" t="str">
        <f t="shared" si="17"/>
        <v>KOTA LARIS</v>
      </c>
      <c r="C57" s="156" t="str">
        <f t="shared" si="17"/>
        <v>098N</v>
      </c>
      <c r="D57" s="83">
        <f t="shared" si="17"/>
        <v>46135</v>
      </c>
      <c r="E57" s="83">
        <f t="shared" si="17"/>
        <v>46142</v>
      </c>
      <c r="F57" s="33">
        <f t="shared" si="17"/>
        <v>46142</v>
      </c>
      <c r="G57" s="33">
        <f t="shared" si="17"/>
        <v>46149</v>
      </c>
      <c r="H57" s="33">
        <f t="shared" si="17"/>
        <v>46163</v>
      </c>
      <c r="I57" s="33">
        <f t="shared" si="18"/>
        <v>46177</v>
      </c>
      <c r="J57" s="30">
        <f t="shared" si="18"/>
        <v>46191</v>
      </c>
      <c r="K57" s="8"/>
      <c r="L57" s="10"/>
    </row>
    <row r="58" spans="2:12" ht="19.5" customHeight="1" thickBot="1" x14ac:dyDescent="0.35">
      <c r="B58" s="22" t="str">
        <f t="shared" si="17"/>
        <v>OOCL HOUSTON</v>
      </c>
      <c r="C58" s="157" t="str">
        <f t="shared" si="17"/>
        <v>217N</v>
      </c>
      <c r="D58" s="18">
        <f t="shared" si="17"/>
        <v>46143</v>
      </c>
      <c r="E58" s="18">
        <f t="shared" si="17"/>
        <v>46150</v>
      </c>
      <c r="F58" s="28">
        <f t="shared" si="17"/>
        <v>46150</v>
      </c>
      <c r="G58" s="28">
        <f t="shared" si="17"/>
        <v>46157</v>
      </c>
      <c r="H58" s="28">
        <f t="shared" si="17"/>
        <v>46171</v>
      </c>
      <c r="I58" s="28">
        <f t="shared" si="18"/>
        <v>46185</v>
      </c>
      <c r="J58" s="31">
        <f t="shared" si="18"/>
        <v>46199</v>
      </c>
      <c r="K58" s="8"/>
      <c r="L58" s="10"/>
    </row>
    <row r="59" spans="2:12" ht="18" customHeight="1" x14ac:dyDescent="0.3">
      <c r="B59" s="40"/>
      <c r="C59" s="92"/>
      <c r="D59" s="92"/>
      <c r="E59" s="92"/>
      <c r="F59" s="91"/>
      <c r="G59" s="43"/>
      <c r="H59" s="43"/>
      <c r="I59" s="43"/>
      <c r="J59" s="43"/>
      <c r="K59" s="43"/>
      <c r="L59" s="8"/>
    </row>
    <row r="60" spans="2:12" ht="18" customHeight="1" x14ac:dyDescent="0.3">
      <c r="B60" s="40"/>
      <c r="C60" s="41"/>
      <c r="D60" s="41"/>
      <c r="E60" s="41"/>
      <c r="F60" s="42"/>
      <c r="G60" s="43"/>
      <c r="H60" s="43"/>
      <c r="I60" s="43"/>
      <c r="J60" s="43"/>
      <c r="K60" s="43"/>
      <c r="L60" s="8"/>
    </row>
    <row r="61" spans="2:12" ht="25.5" customHeight="1" thickBot="1" x14ac:dyDescent="0.55000000000000004">
      <c r="B61" s="215" t="s">
        <v>18</v>
      </c>
      <c r="C61" s="215"/>
      <c r="D61" s="215"/>
      <c r="E61" s="215"/>
      <c r="F61" s="215"/>
      <c r="G61" s="215"/>
      <c r="H61" s="215"/>
      <c r="I61" s="215"/>
      <c r="J61" s="215"/>
      <c r="K61" s="187"/>
      <c r="L61" s="8"/>
    </row>
    <row r="62" spans="2:12" ht="18" customHeight="1" thickBot="1" x14ac:dyDescent="0.3">
      <c r="B62" s="277" t="s">
        <v>3</v>
      </c>
      <c r="C62" s="238" t="s">
        <v>4</v>
      </c>
      <c r="D62" s="242" t="s">
        <v>58</v>
      </c>
      <c r="E62" s="242" t="s">
        <v>61</v>
      </c>
      <c r="F62" s="227" t="s">
        <v>25</v>
      </c>
      <c r="G62" s="227" t="s">
        <v>26</v>
      </c>
      <c r="H62" s="227" t="s">
        <v>15</v>
      </c>
      <c r="I62" s="227" t="s">
        <v>43</v>
      </c>
      <c r="J62" s="227" t="s">
        <v>19</v>
      </c>
      <c r="K62" s="8"/>
      <c r="L62" s="10"/>
    </row>
    <row r="63" spans="2:12" ht="18" customHeight="1" thickBot="1" x14ac:dyDescent="0.3">
      <c r="B63" s="272"/>
      <c r="C63" s="273"/>
      <c r="D63" s="243"/>
      <c r="E63" s="243"/>
      <c r="F63" s="230"/>
      <c r="G63" s="230"/>
      <c r="H63" s="230"/>
      <c r="I63" s="228"/>
      <c r="J63" s="230"/>
      <c r="K63" s="8"/>
      <c r="L63" s="10"/>
    </row>
    <row r="64" spans="2:12" ht="19.5" customHeight="1" x14ac:dyDescent="0.3">
      <c r="B64" s="21" t="str">
        <f t="shared" ref="B64:H67" si="19">B32</f>
        <v>OOCL BRISBANE</v>
      </c>
      <c r="C64" s="156" t="str">
        <f t="shared" si="19"/>
        <v>248N</v>
      </c>
      <c r="D64" s="83">
        <f t="shared" si="19"/>
        <v>46119</v>
      </c>
      <c r="E64" s="83">
        <f t="shared" si="19"/>
        <v>46126</v>
      </c>
      <c r="F64" s="33">
        <f t="shared" si="19"/>
        <v>46126</v>
      </c>
      <c r="G64" s="33">
        <f t="shared" si="19"/>
        <v>46133</v>
      </c>
      <c r="H64" s="33">
        <f t="shared" si="19"/>
        <v>46149</v>
      </c>
      <c r="I64" s="64">
        <f>G64+48</f>
        <v>46181</v>
      </c>
      <c r="J64" s="30">
        <f>G64+45</f>
        <v>46178</v>
      </c>
      <c r="K64" s="8"/>
      <c r="L64" s="10"/>
    </row>
    <row r="65" spans="2:12" ht="19.5" customHeight="1" x14ac:dyDescent="0.3">
      <c r="B65" s="21" t="str">
        <f t="shared" si="19"/>
        <v>OOCL YOKOHAMA</v>
      </c>
      <c r="C65" s="156" t="str">
        <f t="shared" si="19"/>
        <v>210N</v>
      </c>
      <c r="D65" s="83">
        <f t="shared" si="19"/>
        <v>46127</v>
      </c>
      <c r="E65" s="83">
        <f t="shared" si="19"/>
        <v>46134</v>
      </c>
      <c r="F65" s="33">
        <f t="shared" si="19"/>
        <v>46134</v>
      </c>
      <c r="G65" s="33">
        <f t="shared" si="19"/>
        <v>46142</v>
      </c>
      <c r="H65" s="33">
        <f t="shared" si="19"/>
        <v>46154</v>
      </c>
      <c r="I65" s="33">
        <f t="shared" ref="I65:I67" si="20">G65+48</f>
        <v>46190</v>
      </c>
      <c r="J65" s="30">
        <f t="shared" ref="J65:J67" si="21">G65+45</f>
        <v>46187</v>
      </c>
      <c r="K65" s="8"/>
      <c r="L65" s="10"/>
    </row>
    <row r="66" spans="2:12" ht="19.5" customHeight="1" x14ac:dyDescent="0.3">
      <c r="B66" s="21" t="str">
        <f t="shared" si="19"/>
        <v>KOTA LARIS</v>
      </c>
      <c r="C66" s="156" t="str">
        <f t="shared" si="19"/>
        <v>098N</v>
      </c>
      <c r="D66" s="83">
        <f t="shared" si="19"/>
        <v>46135</v>
      </c>
      <c r="E66" s="83">
        <f t="shared" si="19"/>
        <v>46142</v>
      </c>
      <c r="F66" s="33">
        <f t="shared" si="19"/>
        <v>46142</v>
      </c>
      <c r="G66" s="33">
        <f t="shared" si="19"/>
        <v>46149</v>
      </c>
      <c r="H66" s="33">
        <f t="shared" si="19"/>
        <v>46163</v>
      </c>
      <c r="I66" s="33">
        <f t="shared" si="20"/>
        <v>46197</v>
      </c>
      <c r="J66" s="30">
        <f t="shared" si="21"/>
        <v>46194</v>
      </c>
      <c r="K66" s="8"/>
      <c r="L66" s="10"/>
    </row>
    <row r="67" spans="2:12" ht="19.5" customHeight="1" thickBot="1" x14ac:dyDescent="0.35">
      <c r="B67" s="22" t="str">
        <f t="shared" si="19"/>
        <v>OOCL HOUSTON</v>
      </c>
      <c r="C67" s="157" t="str">
        <f t="shared" si="19"/>
        <v>217N</v>
      </c>
      <c r="D67" s="18">
        <f t="shared" si="19"/>
        <v>46143</v>
      </c>
      <c r="E67" s="18">
        <f t="shared" si="19"/>
        <v>46150</v>
      </c>
      <c r="F67" s="28">
        <f t="shared" si="19"/>
        <v>46150</v>
      </c>
      <c r="G67" s="28">
        <f t="shared" si="19"/>
        <v>46157</v>
      </c>
      <c r="H67" s="28">
        <f t="shared" si="19"/>
        <v>46171</v>
      </c>
      <c r="I67" s="28">
        <f t="shared" si="20"/>
        <v>46205</v>
      </c>
      <c r="J67" s="31">
        <f t="shared" si="21"/>
        <v>46202</v>
      </c>
      <c r="K67" s="8"/>
      <c r="L67" s="10"/>
    </row>
    <row r="68" spans="2:12" ht="20.25" customHeight="1" x14ac:dyDescent="0.3">
      <c r="B68" s="40"/>
      <c r="C68" s="41"/>
      <c r="D68" s="41"/>
      <c r="E68" s="41"/>
      <c r="F68" s="46"/>
      <c r="G68" s="43"/>
      <c r="H68" s="43"/>
      <c r="I68" s="43"/>
      <c r="J68" s="43"/>
      <c r="K68" s="43"/>
      <c r="L68" s="8"/>
    </row>
    <row r="69" spans="2:12" ht="24.75" customHeight="1" thickBot="1" x14ac:dyDescent="0.55000000000000004">
      <c r="B69" s="215" t="s">
        <v>20</v>
      </c>
      <c r="C69" s="215"/>
      <c r="D69" s="215"/>
      <c r="E69" s="215"/>
      <c r="F69" s="215"/>
      <c r="G69" s="215"/>
      <c r="H69" s="215"/>
      <c r="I69" s="215"/>
      <c r="J69" s="215"/>
      <c r="K69" s="215"/>
      <c r="L69" s="8"/>
    </row>
    <row r="70" spans="2:12" ht="20.25" customHeight="1" thickBot="1" x14ac:dyDescent="0.3">
      <c r="B70" s="277" t="s">
        <v>3</v>
      </c>
      <c r="C70" s="238" t="s">
        <v>4</v>
      </c>
      <c r="D70" s="242" t="s">
        <v>58</v>
      </c>
      <c r="E70" s="242" t="s">
        <v>61</v>
      </c>
      <c r="F70" s="227" t="s">
        <v>25</v>
      </c>
      <c r="G70" s="227" t="s">
        <v>26</v>
      </c>
      <c r="H70" s="227" t="s">
        <v>15</v>
      </c>
      <c r="I70" s="213" t="s">
        <v>62</v>
      </c>
      <c r="J70" s="227" t="s">
        <v>63</v>
      </c>
      <c r="K70" s="227" t="s">
        <v>42</v>
      </c>
      <c r="L70" s="8"/>
    </row>
    <row r="71" spans="2:12" ht="20.25" customHeight="1" thickBot="1" x14ac:dyDescent="0.3">
      <c r="B71" s="240"/>
      <c r="C71" s="242"/>
      <c r="D71" s="245"/>
      <c r="E71" s="245"/>
      <c r="F71" s="213"/>
      <c r="G71" s="213"/>
      <c r="H71" s="213"/>
      <c r="I71" s="214"/>
      <c r="J71" s="213"/>
      <c r="K71" s="265"/>
      <c r="L71" s="8"/>
    </row>
    <row r="72" spans="2:12" ht="19.5" customHeight="1" x14ac:dyDescent="0.3">
      <c r="B72" s="116" t="str">
        <f t="shared" ref="B72:H75" si="22">B32</f>
        <v>OOCL BRISBANE</v>
      </c>
      <c r="C72" s="158" t="str">
        <f t="shared" si="22"/>
        <v>248N</v>
      </c>
      <c r="D72" s="80">
        <f t="shared" si="22"/>
        <v>46119</v>
      </c>
      <c r="E72" s="80">
        <f t="shared" si="22"/>
        <v>46126</v>
      </c>
      <c r="F72" s="64">
        <f t="shared" si="22"/>
        <v>46126</v>
      </c>
      <c r="G72" s="64">
        <f t="shared" si="22"/>
        <v>46133</v>
      </c>
      <c r="H72" s="64">
        <f t="shared" si="22"/>
        <v>46149</v>
      </c>
      <c r="I72" s="64">
        <f>G72+45</f>
        <v>46178</v>
      </c>
      <c r="J72" s="64">
        <f>G72+48</f>
        <v>46181</v>
      </c>
      <c r="K72" s="65">
        <f>G72+51</f>
        <v>46184</v>
      </c>
      <c r="L72" s="8"/>
    </row>
    <row r="73" spans="2:12" ht="19.5" customHeight="1" x14ac:dyDescent="0.3">
      <c r="B73" s="21" t="str">
        <f t="shared" si="22"/>
        <v>OOCL YOKOHAMA</v>
      </c>
      <c r="C73" s="156" t="str">
        <f t="shared" si="22"/>
        <v>210N</v>
      </c>
      <c r="D73" s="83">
        <f t="shared" si="22"/>
        <v>46127</v>
      </c>
      <c r="E73" s="83">
        <f t="shared" si="22"/>
        <v>46134</v>
      </c>
      <c r="F73" s="33">
        <f t="shared" si="22"/>
        <v>46134</v>
      </c>
      <c r="G73" s="33">
        <f t="shared" si="22"/>
        <v>46142</v>
      </c>
      <c r="H73" s="33">
        <f t="shared" si="22"/>
        <v>46154</v>
      </c>
      <c r="I73" s="33">
        <f t="shared" ref="I73:I75" si="23">G73+45</f>
        <v>46187</v>
      </c>
      <c r="J73" s="33">
        <f t="shared" ref="J73:J75" si="24">G73+48</f>
        <v>46190</v>
      </c>
      <c r="K73" s="30">
        <f>G73+51</f>
        <v>46193</v>
      </c>
      <c r="L73" s="8"/>
    </row>
    <row r="74" spans="2:12" ht="19.5" customHeight="1" x14ac:dyDescent="0.3">
      <c r="B74" s="21" t="str">
        <f t="shared" si="22"/>
        <v>KOTA LARIS</v>
      </c>
      <c r="C74" s="156" t="str">
        <f t="shared" si="22"/>
        <v>098N</v>
      </c>
      <c r="D74" s="83">
        <f t="shared" si="22"/>
        <v>46135</v>
      </c>
      <c r="E74" s="83">
        <f t="shared" si="22"/>
        <v>46142</v>
      </c>
      <c r="F74" s="33">
        <f t="shared" si="22"/>
        <v>46142</v>
      </c>
      <c r="G74" s="33">
        <f t="shared" si="22"/>
        <v>46149</v>
      </c>
      <c r="H74" s="33">
        <f t="shared" si="22"/>
        <v>46163</v>
      </c>
      <c r="I74" s="33">
        <f t="shared" si="23"/>
        <v>46194</v>
      </c>
      <c r="J74" s="33">
        <f t="shared" si="24"/>
        <v>46197</v>
      </c>
      <c r="K74" s="30">
        <f>G74+51</f>
        <v>46200</v>
      </c>
      <c r="L74" s="8"/>
    </row>
    <row r="75" spans="2:12" ht="19.5" customHeight="1" thickBot="1" x14ac:dyDescent="0.35">
      <c r="B75" s="22" t="str">
        <f t="shared" si="22"/>
        <v>OOCL HOUSTON</v>
      </c>
      <c r="C75" s="157" t="str">
        <f t="shared" si="22"/>
        <v>217N</v>
      </c>
      <c r="D75" s="18">
        <f t="shared" si="22"/>
        <v>46143</v>
      </c>
      <c r="E75" s="18">
        <f t="shared" si="22"/>
        <v>46150</v>
      </c>
      <c r="F75" s="28">
        <f t="shared" si="22"/>
        <v>46150</v>
      </c>
      <c r="G75" s="28">
        <f t="shared" si="22"/>
        <v>46157</v>
      </c>
      <c r="H75" s="28">
        <f t="shared" si="22"/>
        <v>46171</v>
      </c>
      <c r="I75" s="28">
        <f t="shared" si="23"/>
        <v>46202</v>
      </c>
      <c r="J75" s="28">
        <f t="shared" si="24"/>
        <v>46205</v>
      </c>
      <c r="K75" s="31">
        <f t="shared" ref="K75" si="25">G75+51</f>
        <v>46208</v>
      </c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20.25" customHeight="1" x14ac:dyDescent="0.3">
      <c r="B86" s="40"/>
      <c r="C86" s="41"/>
      <c r="D86" s="41"/>
      <c r="E86" s="41"/>
      <c r="F86" s="46"/>
      <c r="G86" s="43"/>
      <c r="H86" s="43"/>
      <c r="I86" s="43"/>
      <c r="J86" s="43"/>
      <c r="K86" s="43"/>
      <c r="L86" s="8"/>
    </row>
    <row r="87" spans="2:12" ht="20.25" customHeight="1" x14ac:dyDescent="0.3">
      <c r="B87" s="40"/>
      <c r="C87" s="41"/>
      <c r="D87" s="41"/>
      <c r="E87" s="41"/>
      <c r="F87" s="46"/>
      <c r="G87" s="43"/>
      <c r="H87" s="43"/>
      <c r="I87" s="43"/>
      <c r="J87" s="43"/>
      <c r="K87" s="43"/>
      <c r="L87" s="8"/>
    </row>
    <row r="88" spans="2:12" ht="12.75" customHeight="1" x14ac:dyDescent="0.2">
      <c r="B88" s="37"/>
      <c r="C88" s="38"/>
      <c r="D88" s="38"/>
      <c r="E88" s="38"/>
      <c r="F88" s="39"/>
      <c r="G88" s="39"/>
      <c r="H88" s="29"/>
      <c r="I88" s="29"/>
      <c r="J88" s="34"/>
      <c r="K88" s="8"/>
      <c r="L88" s="8"/>
    </row>
    <row r="89" spans="2:12" ht="24.75" customHeight="1" thickBot="1" x14ac:dyDescent="0.55000000000000004">
      <c r="B89" s="219" t="s">
        <v>21</v>
      </c>
      <c r="C89" s="219"/>
      <c r="D89" s="219"/>
      <c r="E89" s="219"/>
      <c r="F89" s="219"/>
      <c r="G89" s="219"/>
      <c r="H89" s="219"/>
      <c r="I89" s="219"/>
      <c r="J89" s="219"/>
      <c r="K89" s="11"/>
      <c r="L89" s="8"/>
    </row>
    <row r="90" spans="2:12" ht="12.75" customHeight="1" thickBot="1" x14ac:dyDescent="0.3">
      <c r="B90" s="277" t="s">
        <v>3</v>
      </c>
      <c r="C90" s="238" t="s">
        <v>4</v>
      </c>
      <c r="D90" s="242" t="s">
        <v>61</v>
      </c>
      <c r="E90" s="227" t="s">
        <v>25</v>
      </c>
      <c r="F90" s="227" t="s">
        <v>26</v>
      </c>
      <c r="G90" s="227" t="s">
        <v>22</v>
      </c>
      <c r="H90" s="236"/>
      <c r="I90" s="189"/>
      <c r="J90" s="8"/>
      <c r="K90" s="8"/>
      <c r="L90" s="8"/>
    </row>
    <row r="91" spans="2:12" ht="44.25" customHeight="1" thickBot="1" x14ac:dyDescent="0.3">
      <c r="B91" s="272"/>
      <c r="C91" s="273"/>
      <c r="D91" s="243"/>
      <c r="E91" s="230"/>
      <c r="F91" s="230"/>
      <c r="G91" s="230"/>
      <c r="H91" s="236"/>
      <c r="I91" s="190"/>
      <c r="J91" s="8"/>
      <c r="K91" s="8"/>
      <c r="L91" s="8"/>
    </row>
    <row r="92" spans="2:12" ht="20.25" customHeight="1" x14ac:dyDescent="0.3">
      <c r="B92" s="78" t="s">
        <v>73</v>
      </c>
      <c r="C92" s="127">
        <v>2607</v>
      </c>
      <c r="D92" s="33">
        <f t="shared" ref="D92:D96" si="26">E92</f>
        <v>46127</v>
      </c>
      <c r="E92" s="33">
        <v>46127</v>
      </c>
      <c r="F92" s="33">
        <v>46131</v>
      </c>
      <c r="G92" s="30">
        <v>46140</v>
      </c>
      <c r="H92" s="198"/>
      <c r="I92" s="43"/>
      <c r="J92" s="8"/>
      <c r="K92" s="8"/>
      <c r="L92" s="8"/>
    </row>
    <row r="93" spans="2:12" ht="20.25" customHeight="1" x14ac:dyDescent="0.3">
      <c r="B93" s="78" t="s">
        <v>77</v>
      </c>
      <c r="C93" s="127">
        <v>2607</v>
      </c>
      <c r="D93" s="33">
        <f t="shared" si="26"/>
        <v>46134</v>
      </c>
      <c r="E93" s="33">
        <v>46134</v>
      </c>
      <c r="F93" s="33">
        <v>46138</v>
      </c>
      <c r="G93" s="30">
        <v>46147</v>
      </c>
      <c r="H93" s="198"/>
      <c r="I93" s="43"/>
      <c r="J93" s="8"/>
      <c r="K93" s="8"/>
      <c r="L93" s="8"/>
    </row>
    <row r="94" spans="2:12" ht="20.25" customHeight="1" x14ac:dyDescent="0.3">
      <c r="B94" s="78" t="s">
        <v>70</v>
      </c>
      <c r="C94" s="127">
        <v>2609</v>
      </c>
      <c r="D94" s="33">
        <f t="shared" si="26"/>
        <v>46141</v>
      </c>
      <c r="E94" s="33">
        <v>46141</v>
      </c>
      <c r="F94" s="33">
        <v>46145</v>
      </c>
      <c r="G94" s="30">
        <v>46154</v>
      </c>
      <c r="H94" s="198"/>
      <c r="I94" s="43"/>
      <c r="J94" s="8"/>
      <c r="K94" s="8"/>
      <c r="L94" s="8"/>
    </row>
    <row r="95" spans="2:12" ht="20.25" customHeight="1" x14ac:dyDescent="0.3">
      <c r="B95" s="78" t="s">
        <v>74</v>
      </c>
      <c r="C95" s="127">
        <v>2609</v>
      </c>
      <c r="D95" s="33">
        <f t="shared" si="26"/>
        <v>46148</v>
      </c>
      <c r="E95" s="33">
        <v>46148</v>
      </c>
      <c r="F95" s="33">
        <v>46152</v>
      </c>
      <c r="G95" s="30">
        <v>46161</v>
      </c>
      <c r="H95" s="198"/>
      <c r="I95" s="43"/>
      <c r="J95" s="8"/>
      <c r="K95" s="8"/>
      <c r="L95" s="8"/>
    </row>
    <row r="96" spans="2:12" ht="20.25" customHeight="1" thickBot="1" x14ac:dyDescent="0.35">
      <c r="B96" s="77" t="s">
        <v>73</v>
      </c>
      <c r="C96" s="107">
        <v>2609</v>
      </c>
      <c r="D96" s="28">
        <f t="shared" si="26"/>
        <v>46155</v>
      </c>
      <c r="E96" s="28">
        <v>46155</v>
      </c>
      <c r="F96" s="28">
        <v>46159</v>
      </c>
      <c r="G96" s="31">
        <v>46168</v>
      </c>
      <c r="H96" s="198"/>
      <c r="I96" s="43"/>
      <c r="J96" s="8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34"/>
      <c r="K103" s="8"/>
      <c r="L103" s="8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34"/>
      <c r="K104" s="8"/>
      <c r="L104" s="8"/>
    </row>
    <row r="105" spans="2:12" ht="18" customHeight="1" x14ac:dyDescent="0.2">
      <c r="B105" s="37"/>
      <c r="C105" s="38"/>
      <c r="D105" s="38"/>
      <c r="E105" s="38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38"/>
      <c r="D106" s="38"/>
      <c r="E106" s="38"/>
      <c r="F106" s="39"/>
      <c r="G106" s="39"/>
      <c r="H106" s="29"/>
      <c r="I106" s="29"/>
      <c r="J106" s="44"/>
      <c r="K106" s="44"/>
      <c r="L106" s="44"/>
    </row>
    <row r="107" spans="2:12" ht="18" customHeight="1" x14ac:dyDescent="0.2">
      <c r="B107" s="37"/>
      <c r="C107" s="47"/>
      <c r="D107" s="47"/>
      <c r="E107" s="47"/>
      <c r="F107" s="39"/>
      <c r="G107" s="39"/>
      <c r="H107" s="29"/>
      <c r="I107" s="29"/>
      <c r="J107" s="44"/>
      <c r="K107" s="44"/>
      <c r="L107" s="44"/>
    </row>
    <row r="108" spans="2:12" ht="18" customHeight="1" x14ac:dyDescent="0.2">
      <c r="B108" s="37"/>
      <c r="C108" s="47"/>
      <c r="D108" s="47"/>
      <c r="E108" s="47"/>
      <c r="F108" s="39"/>
      <c r="G108" s="39"/>
      <c r="H108" s="29"/>
      <c r="I108" s="29"/>
      <c r="J108" s="44"/>
      <c r="K108" s="44"/>
      <c r="L108" s="44"/>
    </row>
    <row r="109" spans="2:12" ht="18" customHeight="1" x14ac:dyDescent="0.25">
      <c r="B109" s="47"/>
      <c r="C109" s="47"/>
      <c r="D109" s="47"/>
      <c r="E109" s="47"/>
      <c r="F109" s="8"/>
      <c r="G109" s="8"/>
      <c r="H109" s="8"/>
      <c r="I109" s="8"/>
      <c r="J109" s="8"/>
      <c r="K109" s="8"/>
      <c r="L109" s="8"/>
    </row>
    <row r="110" spans="2:12" ht="18" customHeight="1" x14ac:dyDescent="0.25">
      <c r="B110" s="47"/>
      <c r="C110" s="47"/>
      <c r="D110" s="47"/>
      <c r="E110" s="47"/>
      <c r="F110" s="8"/>
      <c r="G110" s="8"/>
      <c r="H110" s="8"/>
      <c r="I110" s="8"/>
      <c r="J110" s="8"/>
      <c r="K110" s="8"/>
      <c r="L110" s="8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7"/>
      <c r="L112" s="45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45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</row>
    <row r="123" spans="2:13" ht="18" customHeight="1" x14ac:dyDescent="0.25">
      <c r="B123" s="6"/>
      <c r="C123" s="6"/>
      <c r="D123" s="6"/>
      <c r="E123" s="6"/>
      <c r="F123" s="7"/>
      <c r="G123" s="7"/>
      <c r="H123" s="7"/>
      <c r="I123" s="7"/>
      <c r="J123" s="7"/>
      <c r="K123" s="7"/>
    </row>
    <row r="124" spans="2:13" ht="18" customHeight="1" x14ac:dyDescent="0.25">
      <c r="B124" s="6"/>
      <c r="C124" s="6"/>
      <c r="D124" s="6"/>
      <c r="E124" s="6"/>
      <c r="F124" s="7"/>
      <c r="G124" s="7"/>
      <c r="H124" s="7"/>
      <c r="I124" s="7"/>
      <c r="J124" s="7"/>
      <c r="K124" s="7"/>
      <c r="M124" s="70"/>
    </row>
    <row r="125" spans="2:13" ht="18" customHeight="1" x14ac:dyDescent="0.25">
      <c r="B125" s="6"/>
      <c r="C125" s="6"/>
      <c r="D125" s="6"/>
      <c r="E125" s="6"/>
      <c r="F125" s="7"/>
      <c r="G125" s="234"/>
      <c r="H125" s="234"/>
      <c r="I125" s="234"/>
      <c r="J125" s="234"/>
      <c r="K125" s="7"/>
    </row>
    <row r="126" spans="2:13" ht="18" customHeight="1" x14ac:dyDescent="0.25">
      <c r="B126" s="6"/>
      <c r="C126" s="6"/>
      <c r="D126" s="6"/>
      <c r="E126" s="6"/>
      <c r="F126" s="7"/>
      <c r="G126" s="7"/>
      <c r="H126" s="7"/>
      <c r="I126" s="7"/>
      <c r="J126" s="7"/>
      <c r="K126" s="7"/>
    </row>
    <row r="127" spans="2:13" ht="18" customHeight="1" x14ac:dyDescent="0.25">
      <c r="B127" s="6"/>
      <c r="C127" s="6"/>
      <c r="D127" s="6"/>
      <c r="E127" s="6"/>
      <c r="F127" s="7"/>
      <c r="G127" s="276"/>
      <c r="H127" s="276"/>
      <c r="I127" s="276"/>
      <c r="J127" s="276"/>
      <c r="K127" s="7"/>
    </row>
    <row r="128" spans="2:13" ht="18" customHeight="1" x14ac:dyDescent="0.25">
      <c r="B128" s="6"/>
      <c r="C128" s="6"/>
      <c r="D128" s="6"/>
      <c r="E128" s="6"/>
      <c r="F128" s="7"/>
      <c r="G128" s="81"/>
      <c r="H128" s="81"/>
      <c r="I128" s="81"/>
      <c r="J128" s="81"/>
      <c r="K128" s="7"/>
    </row>
    <row r="129" spans="2:11" ht="18" customHeight="1" x14ac:dyDescent="0.25">
      <c r="B129" s="6"/>
      <c r="C129" s="6"/>
      <c r="D129" s="6"/>
      <c r="E129" s="6"/>
      <c r="F129" s="7"/>
      <c r="G129" s="81"/>
      <c r="H129" s="81"/>
      <c r="I129" s="81"/>
      <c r="J129" s="81"/>
      <c r="K129" s="7"/>
    </row>
    <row r="130" spans="2:11" ht="18" customHeight="1" x14ac:dyDescent="0.25">
      <c r="B130" s="6"/>
      <c r="C130" s="6"/>
      <c r="D130" s="6"/>
      <c r="E130" s="6"/>
      <c r="F130" s="7"/>
      <c r="G130" s="276"/>
      <c r="H130" s="276"/>
      <c r="I130" s="276"/>
      <c r="J130" s="276"/>
      <c r="K130" s="7"/>
    </row>
    <row r="131" spans="2:11" ht="18" customHeight="1" x14ac:dyDescent="0.25">
      <c r="B131" s="6"/>
      <c r="C131" s="6"/>
      <c r="D131" s="6"/>
      <c r="E131" s="6"/>
      <c r="F131" s="7"/>
      <c r="G131" s="276"/>
      <c r="H131" s="276"/>
      <c r="I131" s="276"/>
      <c r="J131" s="276"/>
      <c r="K131" s="7"/>
    </row>
    <row r="132" spans="2:11" ht="18" customHeight="1" x14ac:dyDescent="0.25">
      <c r="B132" s="6"/>
      <c r="C132" s="6"/>
      <c r="D132" s="6"/>
      <c r="E132" s="6"/>
      <c r="F132" s="7"/>
      <c r="G132" s="218"/>
      <c r="H132" s="218"/>
      <c r="I132" s="218"/>
      <c r="J132" s="218"/>
      <c r="K132" s="7"/>
    </row>
    <row r="133" spans="2:11" ht="18" customHeight="1" x14ac:dyDescent="0.25">
      <c r="B133" s="6"/>
      <c r="C133" s="6"/>
      <c r="D133" s="6"/>
      <c r="E133" s="6"/>
      <c r="F133" s="7"/>
      <c r="G133" s="218"/>
      <c r="H133" s="218"/>
      <c r="I133" s="218"/>
      <c r="J133" s="218"/>
      <c r="K133" s="7"/>
    </row>
    <row r="134" spans="2:11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1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1" ht="18" customHeight="1" x14ac:dyDescent="0.25">
      <c r="B136" s="6"/>
      <c r="C136" s="6"/>
      <c r="D136" s="6"/>
      <c r="E136" s="6"/>
      <c r="F136" s="7"/>
      <c r="G136" s="7"/>
      <c r="H136" s="7"/>
      <c r="I136" s="7"/>
      <c r="J136" s="7"/>
      <c r="K136" s="7"/>
    </row>
    <row r="137" spans="2:11" ht="18" customHeight="1" x14ac:dyDescent="0.25">
      <c r="B137" s="6"/>
      <c r="C137" s="6"/>
      <c r="D137" s="6"/>
      <c r="E137" s="6"/>
      <c r="F137" s="7"/>
      <c r="G137" s="7"/>
      <c r="H137" s="7"/>
      <c r="I137" s="7"/>
      <c r="J137" s="7"/>
      <c r="K137" s="7"/>
    </row>
    <row r="138" spans="2:11" ht="18" customHeight="1" x14ac:dyDescent="0.25">
      <c r="B138" s="49"/>
      <c r="C138" s="50"/>
      <c r="D138" s="50"/>
      <c r="E138" s="50"/>
      <c r="F138" s="51"/>
      <c r="G138" s="51"/>
      <c r="H138" s="51"/>
      <c r="I138" s="51"/>
      <c r="J138" s="7"/>
      <c r="K138" s="7"/>
    </row>
    <row r="139" spans="2:11" ht="18" customHeight="1" x14ac:dyDescent="0.25">
      <c r="B139" s="49"/>
      <c r="C139" s="50"/>
      <c r="D139" s="50"/>
      <c r="E139" s="50"/>
      <c r="F139" s="51"/>
      <c r="G139" s="51"/>
      <c r="H139" s="51"/>
      <c r="I139" s="51"/>
      <c r="J139" s="7"/>
      <c r="K139" s="7"/>
    </row>
    <row r="140" spans="2:11" ht="18" customHeight="1" x14ac:dyDescent="0.25">
      <c r="B140" s="49"/>
      <c r="C140" s="50"/>
      <c r="D140" s="50"/>
      <c r="E140" s="50"/>
      <c r="F140" s="51"/>
      <c r="G140" s="51"/>
      <c r="H140" s="51"/>
      <c r="I140" s="51"/>
      <c r="J140" s="7"/>
      <c r="K140" s="7"/>
    </row>
    <row r="141" spans="2:11" ht="18" customHeight="1" x14ac:dyDescent="0.25">
      <c r="B141" s="49"/>
      <c r="C141" s="50"/>
      <c r="D141" s="50"/>
      <c r="E141" s="50"/>
      <c r="F141" s="51"/>
      <c r="G141" s="51"/>
      <c r="H141" s="51"/>
      <c r="I141" s="51"/>
      <c r="J141" s="7"/>
      <c r="K141" s="7"/>
    </row>
    <row r="142" spans="2:11" ht="18" customHeight="1" x14ac:dyDescent="0.25">
      <c r="B142" s="6"/>
      <c r="C142" s="6"/>
      <c r="D142" s="6"/>
      <c r="E142" s="6"/>
      <c r="F142" s="7"/>
      <c r="G142" s="7"/>
      <c r="H142" s="7"/>
      <c r="I142" s="7"/>
      <c r="J142" s="7"/>
      <c r="K142" s="7"/>
    </row>
    <row r="143" spans="2:11" ht="18" customHeight="1" x14ac:dyDescent="0.25">
      <c r="B143" s="6"/>
      <c r="C143" s="6"/>
      <c r="D143" s="6"/>
      <c r="E143" s="6"/>
      <c r="F143" s="7"/>
      <c r="G143" s="7"/>
      <c r="H143" s="7"/>
      <c r="I143" s="7"/>
      <c r="J143" s="7"/>
      <c r="K143" s="7"/>
    </row>
    <row r="144" spans="2:11" ht="18" customHeight="1" x14ac:dyDescent="0.25">
      <c r="B144" s="6"/>
      <c r="C144" s="6"/>
      <c r="D144" s="6"/>
      <c r="E144" s="6"/>
      <c r="F144" s="7"/>
      <c r="G144" s="7"/>
      <c r="H144" s="7"/>
      <c r="I144" s="7"/>
      <c r="J144" s="7"/>
      <c r="K144" s="7"/>
    </row>
    <row r="145" spans="2:11" ht="18" customHeight="1" x14ac:dyDescent="0.25">
      <c r="B145" s="6"/>
      <c r="C145" s="6"/>
      <c r="D145" s="6"/>
      <c r="E145" s="6"/>
      <c r="F145" s="7"/>
      <c r="G145" s="7"/>
      <c r="H145" s="7"/>
      <c r="I145" s="7"/>
      <c r="J145" s="7"/>
      <c r="K145" s="7"/>
    </row>
    <row r="146" spans="2:11" ht="18" customHeight="1" x14ac:dyDescent="0.25">
      <c r="B146" s="6"/>
      <c r="C146" s="6"/>
      <c r="D146" s="6"/>
      <c r="E146" s="6"/>
      <c r="F146" s="7"/>
      <c r="G146" s="7"/>
      <c r="H146" s="7"/>
      <c r="I146" s="7"/>
      <c r="J146" s="7"/>
      <c r="K146" s="7"/>
    </row>
    <row r="147" spans="2:11" ht="18" customHeight="1" x14ac:dyDescent="0.25">
      <c r="B147" s="6"/>
      <c r="C147" s="6"/>
      <c r="D147" s="6"/>
      <c r="E147" s="6"/>
      <c r="F147" s="7"/>
      <c r="G147" s="7"/>
      <c r="H147" s="7"/>
      <c r="I147" s="7"/>
      <c r="J147" s="7"/>
      <c r="K147" s="7"/>
    </row>
    <row r="148" spans="2:11" ht="18" customHeight="1" x14ac:dyDescent="0.25">
      <c r="B148" s="6"/>
      <c r="C148" s="6"/>
      <c r="D148" s="6"/>
      <c r="E148" s="6"/>
      <c r="F148" s="7"/>
      <c r="G148" s="7"/>
      <c r="H148" s="7"/>
      <c r="I148" s="7"/>
      <c r="J148" s="7"/>
      <c r="K148" s="7"/>
    </row>
    <row r="149" spans="2:11" ht="18" customHeight="1" x14ac:dyDescent="0.25">
      <c r="B149" s="6"/>
      <c r="C149" s="6"/>
      <c r="D149" s="6"/>
      <c r="E149" s="6"/>
      <c r="F149" s="7"/>
      <c r="G149" s="7"/>
      <c r="H149" s="7"/>
      <c r="I149" s="7"/>
      <c r="J149" s="7"/>
      <c r="K149" s="7"/>
    </row>
    <row r="150" spans="2:11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1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1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1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1" ht="18" customHeight="1" x14ac:dyDescent="0.25">
      <c r="B154" s="6"/>
      <c r="C154" s="6"/>
      <c r="D154" s="6"/>
      <c r="E154" s="6"/>
      <c r="F154" s="7"/>
      <c r="G154" s="7"/>
      <c r="H154" s="7"/>
      <c r="I154" s="7"/>
      <c r="J154" s="7"/>
      <c r="K154" s="7"/>
    </row>
    <row r="155" spans="2:11" ht="18" customHeight="1" x14ac:dyDescent="0.25">
      <c r="B155" s="6"/>
      <c r="C155" s="6"/>
      <c r="D155" s="6"/>
      <c r="E155" s="6"/>
      <c r="F155" s="7"/>
      <c r="G155" s="7"/>
      <c r="H155" s="7"/>
      <c r="I155" s="7"/>
      <c r="J155" s="7"/>
      <c r="K155" s="7"/>
    </row>
    <row r="156" spans="2:11" ht="12.75" customHeight="1" x14ac:dyDescent="0.25"/>
    <row r="157" spans="2:11" ht="12.75" customHeight="1" x14ac:dyDescent="0.25"/>
    <row r="166" ht="12.75" customHeight="1" x14ac:dyDescent="0.25"/>
    <row r="168" ht="12.75" customHeight="1" x14ac:dyDescent="0.25"/>
    <row r="174" ht="12.75" customHeight="1" x14ac:dyDescent="0.25"/>
    <row r="177" ht="12.75" customHeight="1" x14ac:dyDescent="0.25"/>
    <row r="182" ht="12.75" customHeight="1" x14ac:dyDescent="0.25"/>
    <row r="185" ht="12.75" customHeight="1" x14ac:dyDescent="0.25"/>
    <row r="191" ht="12.75" customHeight="1" x14ac:dyDescent="0.25"/>
  </sheetData>
  <mergeCells count="82">
    <mergeCell ref="B62:B63"/>
    <mergeCell ref="B29:K29"/>
    <mergeCell ref="J53:J54"/>
    <mergeCell ref="I62:I63"/>
    <mergeCell ref="B52:J52"/>
    <mergeCell ref="B61:J61"/>
    <mergeCell ref="D53:D54"/>
    <mergeCell ref="D62:D63"/>
    <mergeCell ref="J30:J31"/>
    <mergeCell ref="K30:K31"/>
    <mergeCell ref="J62:J63"/>
    <mergeCell ref="B53:B54"/>
    <mergeCell ref="C53:C54"/>
    <mergeCell ref="B28:H28"/>
    <mergeCell ref="B21:H21"/>
    <mergeCell ref="B22:B23"/>
    <mergeCell ref="C22:C23"/>
    <mergeCell ref="F22:F23"/>
    <mergeCell ref="G22:G23"/>
    <mergeCell ref="H53:H54"/>
    <mergeCell ref="B30:B31"/>
    <mergeCell ref="D22:D23"/>
    <mergeCell ref="H22:H23"/>
    <mergeCell ref="B69:K69"/>
    <mergeCell ref="B70:B71"/>
    <mergeCell ref="C70:C71"/>
    <mergeCell ref="F70:F71"/>
    <mergeCell ref="G70:G71"/>
    <mergeCell ref="H70:H71"/>
    <mergeCell ref="I70:I71"/>
    <mergeCell ref="J70:J71"/>
    <mergeCell ref="K70:K71"/>
    <mergeCell ref="D70:D71"/>
    <mergeCell ref="E70:E71"/>
    <mergeCell ref="G130:J130"/>
    <mergeCell ref="G131:J131"/>
    <mergeCell ref="G132:J132"/>
    <mergeCell ref="G133:J133"/>
    <mergeCell ref="B89:J89"/>
    <mergeCell ref="B90:B91"/>
    <mergeCell ref="C90:C91"/>
    <mergeCell ref="D90:D91"/>
    <mergeCell ref="F90:F91"/>
    <mergeCell ref="G90:G91"/>
    <mergeCell ref="H90:H91"/>
    <mergeCell ref="E90:E91"/>
    <mergeCell ref="G125:J125"/>
    <mergeCell ref="G127:J127"/>
    <mergeCell ref="C62:C63"/>
    <mergeCell ref="F62:F63"/>
    <mergeCell ref="G62:G63"/>
    <mergeCell ref="H62:H63"/>
    <mergeCell ref="I30:I31"/>
    <mergeCell ref="D30:D31"/>
    <mergeCell ref="E62:E63"/>
    <mergeCell ref="E53:E54"/>
    <mergeCell ref="E30:E31"/>
    <mergeCell ref="C30:C31"/>
    <mergeCell ref="F30:F31"/>
    <mergeCell ref="G30:G31"/>
    <mergeCell ref="H30:H31"/>
    <mergeCell ref="I53:I54"/>
    <mergeCell ref="F53:F54"/>
    <mergeCell ref="G53:G54"/>
    <mergeCell ref="M11:M12"/>
    <mergeCell ref="E11:E12"/>
    <mergeCell ref="J11:J12"/>
    <mergeCell ref="F11:F12"/>
    <mergeCell ref="K11:K12"/>
    <mergeCell ref="D11:D12"/>
    <mergeCell ref="E22:E23"/>
    <mergeCell ref="I22:I23"/>
    <mergeCell ref="A6:K6"/>
    <mergeCell ref="A7:K7"/>
    <mergeCell ref="A8:K8"/>
    <mergeCell ref="B11:B12"/>
    <mergeCell ref="C11:C12"/>
    <mergeCell ref="G11:G12"/>
    <mergeCell ref="H11:H12"/>
    <mergeCell ref="I11:I12"/>
    <mergeCell ref="B10:L10"/>
    <mergeCell ref="L11:L12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4" max="12" man="1"/>
    <brk id="83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L163"/>
  <sheetViews>
    <sheetView view="pageBreakPreview" zoomScaleNormal="100" zoomScaleSheetLayoutView="100" zoomScalePageLayoutView="110" workbookViewId="0">
      <selection activeCell="B10" sqref="B10:B11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4.710937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1.8554687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203" t="s">
        <v>28</v>
      </c>
      <c r="B6" s="203"/>
      <c r="C6" s="203"/>
      <c r="D6" s="203"/>
      <c r="E6" s="203"/>
      <c r="F6" s="203"/>
      <c r="G6" s="203"/>
      <c r="H6" s="203"/>
      <c r="I6" s="203"/>
      <c r="J6" s="203"/>
    </row>
    <row r="7" spans="1:12" s="20" customFormat="1" ht="45" x14ac:dyDescent="0.25">
      <c r="A7" s="203" t="s">
        <v>1</v>
      </c>
      <c r="B7" s="203"/>
      <c r="C7" s="203"/>
      <c r="D7" s="203"/>
      <c r="E7" s="203"/>
      <c r="F7" s="203"/>
      <c r="G7" s="203"/>
      <c r="H7" s="203"/>
      <c r="I7" s="203"/>
      <c r="J7" s="203"/>
    </row>
    <row r="8" spans="1:12" s="4" customFormat="1" ht="34.5" x14ac:dyDescent="0.25">
      <c r="A8" s="204" t="str">
        <f>MELBOURNE!A7</f>
        <v>13th April 2026</v>
      </c>
      <c r="B8" s="204"/>
      <c r="C8" s="204"/>
      <c r="D8" s="204"/>
      <c r="E8" s="204"/>
      <c r="F8" s="204"/>
      <c r="G8" s="204"/>
      <c r="H8" s="204"/>
      <c r="I8" s="204"/>
      <c r="J8" s="204"/>
      <c r="K8" s="20"/>
    </row>
    <row r="9" spans="1:12" ht="33" customHeight="1" thickBot="1" x14ac:dyDescent="0.55000000000000004">
      <c r="B9" s="215" t="s">
        <v>2</v>
      </c>
      <c r="C9" s="215"/>
      <c r="D9" s="215"/>
      <c r="E9" s="215"/>
      <c r="F9" s="215"/>
      <c r="G9" s="215"/>
      <c r="H9" s="215"/>
      <c r="I9" s="215"/>
      <c r="J9" s="215"/>
      <c r="K9" s="8"/>
    </row>
    <row r="10" spans="1:12" ht="15.75" customHeight="1" x14ac:dyDescent="0.25">
      <c r="B10" s="205" t="s">
        <v>3</v>
      </c>
      <c r="C10" s="207" t="s">
        <v>4</v>
      </c>
      <c r="D10" s="216" t="s">
        <v>61</v>
      </c>
      <c r="E10" s="209" t="s">
        <v>25</v>
      </c>
      <c r="F10" s="209" t="s">
        <v>29</v>
      </c>
      <c r="G10" s="209" t="s">
        <v>7</v>
      </c>
      <c r="H10" s="211" t="s">
        <v>39</v>
      </c>
      <c r="I10" s="211" t="s">
        <v>53</v>
      </c>
      <c r="J10" s="213" t="s">
        <v>44</v>
      </c>
      <c r="K10" s="8"/>
      <c r="L10" s="9"/>
    </row>
    <row r="11" spans="1:12" ht="25.5" customHeight="1" thickBot="1" x14ac:dyDescent="0.3">
      <c r="B11" s="206"/>
      <c r="C11" s="208"/>
      <c r="D11" s="217"/>
      <c r="E11" s="210"/>
      <c r="F11" s="210"/>
      <c r="G11" s="210"/>
      <c r="H11" s="212"/>
      <c r="I11" s="212"/>
      <c r="J11" s="214"/>
      <c r="K11" s="8"/>
      <c r="L11" s="10"/>
    </row>
    <row r="12" spans="1:12" s="14" customFormat="1" ht="19.5" customHeight="1" x14ac:dyDescent="0.3">
      <c r="A12" s="70"/>
      <c r="B12" s="15" t="s">
        <v>116</v>
      </c>
      <c r="C12" s="156" t="s">
        <v>117</v>
      </c>
      <c r="D12" s="83">
        <f t="shared" ref="D12:D17" si="0">E12</f>
        <v>46136</v>
      </c>
      <c r="E12" s="170">
        <v>46136</v>
      </c>
      <c r="F12" s="170">
        <v>46145</v>
      </c>
      <c r="G12" s="175">
        <v>46155</v>
      </c>
      <c r="H12" s="133">
        <f>(F12+28)</f>
        <v>46173</v>
      </c>
      <c r="I12" s="133">
        <f>F12+28</f>
        <v>46173</v>
      </c>
      <c r="J12" s="95">
        <f t="shared" ref="J12:J17" si="1">(F12+30)</f>
        <v>46175</v>
      </c>
      <c r="K12" s="8"/>
      <c r="L12" s="13"/>
    </row>
    <row r="13" spans="1:12" s="14" customFormat="1" ht="19.5" customHeight="1" x14ac:dyDescent="0.3">
      <c r="A13" s="71"/>
      <c r="B13" s="15" t="s">
        <v>79</v>
      </c>
      <c r="C13" s="156" t="s">
        <v>87</v>
      </c>
      <c r="D13" s="83">
        <f t="shared" si="0"/>
        <v>46143</v>
      </c>
      <c r="E13" s="170">
        <v>46143</v>
      </c>
      <c r="F13" s="170">
        <v>46151</v>
      </c>
      <c r="G13" s="175">
        <v>46162</v>
      </c>
      <c r="H13" s="133">
        <f>(F13+28)</f>
        <v>46179</v>
      </c>
      <c r="I13" s="133">
        <f t="shared" ref="I13:I17" si="2">F13+28</f>
        <v>46179</v>
      </c>
      <c r="J13" s="95">
        <f t="shared" si="1"/>
        <v>46181</v>
      </c>
      <c r="K13" s="8"/>
      <c r="L13" s="13"/>
    </row>
    <row r="14" spans="1:12" s="14" customFormat="1" ht="19.5" customHeight="1" x14ac:dyDescent="0.3">
      <c r="A14" s="71"/>
      <c r="B14" s="15" t="s">
        <v>76</v>
      </c>
      <c r="C14" s="156" t="s">
        <v>108</v>
      </c>
      <c r="D14" s="83">
        <f t="shared" si="0"/>
        <v>46149</v>
      </c>
      <c r="E14" s="170">
        <v>46149</v>
      </c>
      <c r="F14" s="170">
        <v>46156</v>
      </c>
      <c r="G14" s="175">
        <v>46169</v>
      </c>
      <c r="H14" s="133">
        <f t="shared" ref="H14:H16" si="3">(F14+28)</f>
        <v>46184</v>
      </c>
      <c r="I14" s="133">
        <f t="shared" si="2"/>
        <v>46184</v>
      </c>
      <c r="J14" s="95">
        <f t="shared" si="1"/>
        <v>46186</v>
      </c>
      <c r="K14" s="8"/>
      <c r="L14" s="13"/>
    </row>
    <row r="15" spans="1:12" s="14" customFormat="1" ht="19.5" customHeight="1" x14ac:dyDescent="0.3">
      <c r="A15" s="70"/>
      <c r="B15" s="15" t="s">
        <v>66</v>
      </c>
      <c r="C15" s="156" t="s">
        <v>109</v>
      </c>
      <c r="D15" s="83">
        <f t="shared" si="0"/>
        <v>46156</v>
      </c>
      <c r="E15" s="170">
        <v>46156</v>
      </c>
      <c r="F15" s="170">
        <v>46163</v>
      </c>
      <c r="G15" s="175">
        <v>46176</v>
      </c>
      <c r="H15" s="133">
        <f>(F15+28)</f>
        <v>46191</v>
      </c>
      <c r="I15" s="133">
        <f t="shared" si="2"/>
        <v>46191</v>
      </c>
      <c r="J15" s="95">
        <f t="shared" si="1"/>
        <v>46193</v>
      </c>
      <c r="K15" s="8"/>
      <c r="L15" s="13"/>
    </row>
    <row r="16" spans="1:12" s="14" customFormat="1" ht="19.5" customHeight="1" x14ac:dyDescent="0.3">
      <c r="A16" s="70"/>
      <c r="B16" s="15" t="s">
        <v>128</v>
      </c>
      <c r="C16" s="156" t="s">
        <v>129</v>
      </c>
      <c r="D16" s="83">
        <f t="shared" si="0"/>
        <v>46163</v>
      </c>
      <c r="E16" s="170">
        <v>46163</v>
      </c>
      <c r="F16" s="170">
        <v>46170</v>
      </c>
      <c r="G16" s="175">
        <v>46183</v>
      </c>
      <c r="H16" s="133">
        <f t="shared" si="3"/>
        <v>46198</v>
      </c>
      <c r="I16" s="133">
        <f t="shared" si="2"/>
        <v>46198</v>
      </c>
      <c r="J16" s="95">
        <f t="shared" si="1"/>
        <v>46200</v>
      </c>
      <c r="K16" s="8"/>
      <c r="L16" s="13"/>
    </row>
    <row r="17" spans="1:12" s="14" customFormat="1" ht="19.5" customHeight="1" thickBot="1" x14ac:dyDescent="0.35">
      <c r="A17" s="70"/>
      <c r="B17" s="17" t="s">
        <v>130</v>
      </c>
      <c r="C17" s="157" t="s">
        <v>118</v>
      </c>
      <c r="D17" s="18">
        <f t="shared" si="0"/>
        <v>46171</v>
      </c>
      <c r="E17" s="171">
        <v>46171</v>
      </c>
      <c r="F17" s="171">
        <v>46177</v>
      </c>
      <c r="G17" s="132">
        <v>46190</v>
      </c>
      <c r="H17" s="98">
        <f>(F17+28)</f>
        <v>46205</v>
      </c>
      <c r="I17" s="98">
        <f t="shared" si="2"/>
        <v>46205</v>
      </c>
      <c r="J17" s="99">
        <f t="shared" si="1"/>
        <v>46207</v>
      </c>
      <c r="K17" s="8"/>
      <c r="L17" s="13"/>
    </row>
    <row r="18" spans="1:12" s="13" customFormat="1" ht="19.5" customHeight="1" x14ac:dyDescent="0.3">
      <c r="A18" s="70"/>
      <c r="B18" s="35"/>
      <c r="C18" s="126"/>
      <c r="D18" s="56"/>
      <c r="E18" s="24"/>
      <c r="F18" s="24"/>
      <c r="G18" s="24"/>
      <c r="H18" s="24"/>
      <c r="I18" s="12"/>
      <c r="J18" s="12"/>
    </row>
    <row r="19" spans="1:12" ht="32.25" thickBot="1" x14ac:dyDescent="0.55000000000000004">
      <c r="B19" s="219" t="s">
        <v>14</v>
      </c>
      <c r="C19" s="219"/>
      <c r="D19" s="219"/>
      <c r="E19" s="219"/>
      <c r="F19" s="219"/>
      <c r="G19" s="219"/>
      <c r="H19" s="219"/>
      <c r="I19" s="219"/>
      <c r="J19" s="219"/>
    </row>
    <row r="20" spans="1:12" ht="12.75" customHeight="1" thickBot="1" x14ac:dyDescent="0.3">
      <c r="B20" s="223" t="s">
        <v>3</v>
      </c>
      <c r="C20" s="216" t="s">
        <v>4</v>
      </c>
      <c r="D20" s="216" t="s">
        <v>61</v>
      </c>
      <c r="E20" s="211" t="s">
        <v>25</v>
      </c>
      <c r="F20" s="211" t="s">
        <v>29</v>
      </c>
      <c r="G20" s="211" t="s">
        <v>15</v>
      </c>
      <c r="H20" s="209" t="s">
        <v>9</v>
      </c>
      <c r="I20" s="209" t="s">
        <v>46</v>
      </c>
      <c r="J20" s="209" t="s">
        <v>16</v>
      </c>
      <c r="K20" s="227" t="s">
        <v>17</v>
      </c>
      <c r="L20" s="193"/>
    </row>
    <row r="21" spans="1:12" ht="25.5" customHeight="1" thickBot="1" x14ac:dyDescent="0.3">
      <c r="B21" s="224"/>
      <c r="C21" s="217"/>
      <c r="D21" s="217"/>
      <c r="E21" s="212"/>
      <c r="F21" s="212"/>
      <c r="G21" s="212"/>
      <c r="H21" s="220"/>
      <c r="I21" s="220"/>
      <c r="J21" s="220"/>
      <c r="K21" s="230"/>
      <c r="L21" s="193"/>
    </row>
    <row r="22" spans="1:12" ht="19.5" customHeight="1" x14ac:dyDescent="0.3">
      <c r="B22" s="15" t="s">
        <v>69</v>
      </c>
      <c r="C22" s="156" t="s">
        <v>82</v>
      </c>
      <c r="D22" s="83">
        <f t="shared" ref="D22:D27" si="4">E22</f>
        <v>46129</v>
      </c>
      <c r="E22" s="33">
        <v>46129</v>
      </c>
      <c r="F22" s="202">
        <v>46136</v>
      </c>
      <c r="G22" s="202">
        <v>46149</v>
      </c>
      <c r="H22" s="64">
        <f>F22+26</f>
        <v>46162</v>
      </c>
      <c r="I22" s="64">
        <f t="shared" ref="I22:I27" si="5">F22+27</f>
        <v>46163</v>
      </c>
      <c r="J22" s="64">
        <f t="shared" ref="J22:J27" si="6">F22+25</f>
        <v>46161</v>
      </c>
      <c r="K22" s="65">
        <f>F22+28</f>
        <v>46164</v>
      </c>
      <c r="L22" s="193"/>
    </row>
    <row r="23" spans="1:12" ht="19.5" customHeight="1" x14ac:dyDescent="0.3">
      <c r="B23" s="15" t="s">
        <v>67</v>
      </c>
      <c r="C23" s="156" t="s">
        <v>80</v>
      </c>
      <c r="D23" s="83">
        <f t="shared" si="4"/>
        <v>46136</v>
      </c>
      <c r="E23" s="33">
        <v>46136</v>
      </c>
      <c r="F23" s="195">
        <v>46144</v>
      </c>
      <c r="G23" s="195">
        <v>46154</v>
      </c>
      <c r="H23" s="33">
        <f t="shared" ref="H23:H27" si="7">F23+26</f>
        <v>46170</v>
      </c>
      <c r="I23" s="33">
        <f t="shared" si="5"/>
        <v>46171</v>
      </c>
      <c r="J23" s="33">
        <f t="shared" si="6"/>
        <v>46169</v>
      </c>
      <c r="K23" s="30">
        <f t="shared" ref="K23:K27" si="8">F23+28</f>
        <v>46172</v>
      </c>
      <c r="L23" s="193"/>
    </row>
    <row r="24" spans="1:12" ht="19.5" customHeight="1" x14ac:dyDescent="0.3">
      <c r="B24" s="15" t="s">
        <v>35</v>
      </c>
      <c r="C24" s="156" t="s">
        <v>106</v>
      </c>
      <c r="D24" s="83">
        <f t="shared" si="4"/>
        <v>46143</v>
      </c>
      <c r="E24" s="33">
        <v>46143</v>
      </c>
      <c r="F24" s="195">
        <v>46151</v>
      </c>
      <c r="G24" s="195">
        <v>46163</v>
      </c>
      <c r="H24" s="33">
        <f t="shared" si="7"/>
        <v>46177</v>
      </c>
      <c r="I24" s="33">
        <f t="shared" si="5"/>
        <v>46178</v>
      </c>
      <c r="J24" s="33">
        <f t="shared" si="6"/>
        <v>46176</v>
      </c>
      <c r="K24" s="30">
        <f t="shared" si="8"/>
        <v>46179</v>
      </c>
      <c r="L24" s="193"/>
    </row>
    <row r="25" spans="1:12" ht="19.5" customHeight="1" x14ac:dyDescent="0.3">
      <c r="A25" s="10"/>
      <c r="B25" s="15" t="s">
        <v>49</v>
      </c>
      <c r="C25" s="156" t="s">
        <v>107</v>
      </c>
      <c r="D25" s="83">
        <f t="shared" si="4"/>
        <v>46155</v>
      </c>
      <c r="E25" s="33">
        <v>46155</v>
      </c>
      <c r="F25" s="195">
        <v>46160</v>
      </c>
      <c r="G25" s="195">
        <v>46171</v>
      </c>
      <c r="H25" s="33">
        <f t="shared" si="7"/>
        <v>46186</v>
      </c>
      <c r="I25" s="33">
        <f t="shared" si="5"/>
        <v>46187</v>
      </c>
      <c r="J25" s="33">
        <f t="shared" si="6"/>
        <v>46185</v>
      </c>
      <c r="K25" s="30">
        <f t="shared" si="8"/>
        <v>46188</v>
      </c>
      <c r="L25" s="193"/>
    </row>
    <row r="26" spans="1:12" ht="19.5" customHeight="1" x14ac:dyDescent="0.3">
      <c r="A26" s="10"/>
      <c r="B26" s="15" t="s">
        <v>37</v>
      </c>
      <c r="C26" s="156" t="s">
        <v>110</v>
      </c>
      <c r="D26" s="83">
        <f t="shared" si="4"/>
        <v>46161</v>
      </c>
      <c r="E26" s="33">
        <v>46161</v>
      </c>
      <c r="F26" s="202">
        <v>46166</v>
      </c>
      <c r="G26" s="202">
        <v>46178</v>
      </c>
      <c r="H26" s="33">
        <f t="shared" si="7"/>
        <v>46192</v>
      </c>
      <c r="I26" s="33">
        <f t="shared" si="5"/>
        <v>46193</v>
      </c>
      <c r="J26" s="33">
        <f t="shared" si="6"/>
        <v>46191</v>
      </c>
      <c r="K26" s="30">
        <f t="shared" si="8"/>
        <v>46194</v>
      </c>
      <c r="L26" s="193"/>
    </row>
    <row r="27" spans="1:12" ht="19.5" customHeight="1" thickBot="1" x14ac:dyDescent="0.35">
      <c r="B27" s="17" t="s">
        <v>69</v>
      </c>
      <c r="C27" s="157" t="s">
        <v>125</v>
      </c>
      <c r="D27" s="18">
        <f t="shared" si="4"/>
        <v>46168</v>
      </c>
      <c r="E27" s="28">
        <v>46168</v>
      </c>
      <c r="F27" s="173">
        <v>46173</v>
      </c>
      <c r="G27" s="173">
        <v>46185</v>
      </c>
      <c r="H27" s="28">
        <f t="shared" si="7"/>
        <v>46199</v>
      </c>
      <c r="I27" s="28">
        <f t="shared" si="5"/>
        <v>46200</v>
      </c>
      <c r="J27" s="28">
        <f t="shared" si="6"/>
        <v>46198</v>
      </c>
      <c r="K27" s="31">
        <f t="shared" si="8"/>
        <v>46201</v>
      </c>
      <c r="L27" s="193"/>
    </row>
    <row r="28" spans="1:12" ht="18.75" x14ac:dyDescent="0.2">
      <c r="B28" s="225"/>
      <c r="C28" s="226"/>
      <c r="D28" s="86"/>
      <c r="E28" s="221"/>
      <c r="F28" s="221"/>
      <c r="G28" s="221"/>
      <c r="H28" s="105"/>
      <c r="I28" s="8"/>
      <c r="J28" s="11"/>
      <c r="K28" s="192"/>
    </row>
    <row r="29" spans="1:12" ht="18.75" x14ac:dyDescent="0.25">
      <c r="B29" s="225"/>
      <c r="C29" s="225"/>
      <c r="D29" s="85"/>
      <c r="E29" s="222"/>
      <c r="F29" s="222"/>
      <c r="G29" s="222"/>
      <c r="H29" s="188"/>
      <c r="I29" s="8"/>
      <c r="J29" s="8"/>
      <c r="K29" s="8"/>
    </row>
    <row r="30" spans="1:12" ht="18.75" x14ac:dyDescent="0.3">
      <c r="B30" s="35"/>
      <c r="C30" s="36"/>
      <c r="D30" s="151"/>
      <c r="E30" s="24"/>
      <c r="F30" s="24"/>
      <c r="G30" s="24"/>
      <c r="H30" s="24"/>
      <c r="I30" s="8"/>
      <c r="J30" s="8"/>
      <c r="K30" s="8"/>
    </row>
    <row r="31" spans="1:12" ht="18.75" x14ac:dyDescent="0.3">
      <c r="B31" s="35"/>
      <c r="C31" s="36"/>
      <c r="D31" s="151"/>
      <c r="E31" s="24"/>
      <c r="F31" s="24"/>
      <c r="G31" s="24"/>
      <c r="H31" s="24"/>
      <c r="I31" s="8"/>
      <c r="J31" s="8"/>
      <c r="K31" s="8"/>
    </row>
    <row r="32" spans="1:12" ht="18.75" x14ac:dyDescent="0.3">
      <c r="B32" s="35"/>
      <c r="C32" s="36"/>
      <c r="D32" s="151"/>
      <c r="E32" s="24"/>
      <c r="F32" s="24"/>
      <c r="G32" s="24"/>
      <c r="H32" s="24"/>
      <c r="I32" s="8"/>
      <c r="J32" s="8"/>
      <c r="K32" s="8"/>
    </row>
    <row r="33" spans="1:12" ht="18.75" x14ac:dyDescent="0.3">
      <c r="B33" s="35"/>
      <c r="C33" s="36"/>
      <c r="D33" s="151"/>
      <c r="E33" s="24"/>
      <c r="F33" s="24"/>
      <c r="G33" s="24"/>
      <c r="H33" s="24"/>
      <c r="I33" s="8"/>
      <c r="J33" s="8"/>
      <c r="K33" s="8"/>
    </row>
    <row r="34" spans="1:12" ht="18.75" x14ac:dyDescent="0.3">
      <c r="B34" s="35"/>
      <c r="C34" s="36"/>
      <c r="D34" s="151"/>
      <c r="E34" s="24"/>
      <c r="F34" s="24"/>
      <c r="G34" s="24"/>
      <c r="H34" s="24"/>
      <c r="I34" s="8"/>
      <c r="J34" s="8"/>
      <c r="K34" s="8"/>
    </row>
    <row r="35" spans="1:12" ht="18.75" x14ac:dyDescent="0.3">
      <c r="B35" s="35"/>
      <c r="C35" s="36"/>
      <c r="D35" s="151"/>
      <c r="E35" s="24"/>
      <c r="F35" s="24"/>
      <c r="G35" s="24"/>
      <c r="H35" s="24"/>
      <c r="I35" s="8"/>
      <c r="J35" s="8"/>
      <c r="K35" s="8"/>
    </row>
    <row r="36" spans="1:12" ht="18.75" x14ac:dyDescent="0.3">
      <c r="B36" s="35"/>
      <c r="C36" s="36"/>
      <c r="D36" s="151"/>
      <c r="E36" s="24"/>
      <c r="F36" s="24"/>
      <c r="G36" s="24"/>
      <c r="H36" s="24"/>
      <c r="I36" s="8"/>
      <c r="J36" s="8"/>
      <c r="K36" s="8"/>
    </row>
    <row r="37" spans="1:12" ht="18.75" x14ac:dyDescent="0.3">
      <c r="B37" s="35"/>
      <c r="C37" s="36"/>
      <c r="D37" s="151"/>
      <c r="E37" s="24"/>
      <c r="F37" s="24"/>
      <c r="G37" s="24"/>
      <c r="H37" s="24"/>
      <c r="I37" s="8"/>
      <c r="J37" s="8"/>
      <c r="K37" s="8"/>
    </row>
    <row r="38" spans="1:12" ht="18.75" x14ac:dyDescent="0.3">
      <c r="B38" s="35"/>
      <c r="C38" s="36"/>
      <c r="D38" s="151"/>
      <c r="E38" s="24"/>
      <c r="F38" s="24"/>
      <c r="G38" s="24"/>
      <c r="H38" s="24"/>
      <c r="I38" s="8"/>
      <c r="J38" s="8"/>
      <c r="K38" s="8"/>
    </row>
    <row r="39" spans="1:12" ht="18" customHeight="1" x14ac:dyDescent="0.3">
      <c r="B39" s="35"/>
      <c r="C39" s="36"/>
      <c r="D39" s="151"/>
      <c r="E39" s="24"/>
      <c r="F39" s="24"/>
      <c r="G39" s="24"/>
      <c r="H39" s="24"/>
      <c r="I39" s="34"/>
      <c r="J39" s="8"/>
      <c r="K39" s="8"/>
    </row>
    <row r="40" spans="1:12" ht="25.5" customHeight="1" thickBot="1" x14ac:dyDescent="0.55000000000000004">
      <c r="B40" s="219" t="s">
        <v>127</v>
      </c>
      <c r="C40" s="219"/>
      <c r="D40" s="219"/>
      <c r="E40" s="219"/>
      <c r="F40" s="219"/>
      <c r="G40" s="219"/>
      <c r="H40" s="219"/>
      <c r="I40" s="219"/>
      <c r="J40" s="219"/>
      <c r="K40" s="8"/>
      <c r="L40" s="10"/>
    </row>
    <row r="41" spans="1:12" ht="18" customHeight="1" x14ac:dyDescent="0.25">
      <c r="B41" s="205" t="s">
        <v>3</v>
      </c>
      <c r="C41" s="207" t="s">
        <v>4</v>
      </c>
      <c r="D41" s="216" t="s">
        <v>61</v>
      </c>
      <c r="E41" s="209" t="s">
        <v>25</v>
      </c>
      <c r="F41" s="209" t="s">
        <v>29</v>
      </c>
      <c r="G41" s="209" t="s">
        <v>15</v>
      </c>
      <c r="H41" s="209" t="s">
        <v>40</v>
      </c>
      <c r="I41" s="227" t="s">
        <v>41</v>
      </c>
      <c r="J41" s="8"/>
      <c r="K41" s="10"/>
    </row>
    <row r="42" spans="1:12" ht="18" customHeight="1" thickBot="1" x14ac:dyDescent="0.3">
      <c r="B42" s="206"/>
      <c r="C42" s="208"/>
      <c r="D42" s="217"/>
      <c r="E42" s="210"/>
      <c r="F42" s="210"/>
      <c r="G42" s="210"/>
      <c r="H42" s="210"/>
      <c r="I42" s="228"/>
      <c r="J42" s="8"/>
      <c r="K42" s="10"/>
    </row>
    <row r="43" spans="1:12" ht="19.5" customHeight="1" x14ac:dyDescent="0.3">
      <c r="B43" s="93" t="str">
        <f t="shared" ref="B43:C45" si="9">B22</f>
        <v>OOCL BRISBANE</v>
      </c>
      <c r="C43" s="194" t="str">
        <f t="shared" si="9"/>
        <v>248N</v>
      </c>
      <c r="D43" s="80">
        <f t="shared" ref="D43:G48" si="10">D22</f>
        <v>46129</v>
      </c>
      <c r="E43" s="64">
        <f t="shared" si="10"/>
        <v>46129</v>
      </c>
      <c r="F43" s="64">
        <f t="shared" si="10"/>
        <v>46136</v>
      </c>
      <c r="G43" s="64">
        <f t="shared" si="10"/>
        <v>46149</v>
      </c>
      <c r="H43" s="64">
        <f>F43+28</f>
        <v>46164</v>
      </c>
      <c r="I43" s="65">
        <f>G43+28</f>
        <v>46177</v>
      </c>
      <c r="J43" s="8"/>
      <c r="K43" s="10"/>
    </row>
    <row r="44" spans="1:12" ht="19.5" customHeight="1" x14ac:dyDescent="0.3">
      <c r="B44" s="25" t="str">
        <f t="shared" si="9"/>
        <v>OOCL YOKOHAMA</v>
      </c>
      <c r="C44" s="127" t="str">
        <f t="shared" si="9"/>
        <v>210N</v>
      </c>
      <c r="D44" s="83">
        <f t="shared" si="10"/>
        <v>46136</v>
      </c>
      <c r="E44" s="33">
        <f t="shared" si="10"/>
        <v>46136</v>
      </c>
      <c r="F44" s="33">
        <f t="shared" si="10"/>
        <v>46144</v>
      </c>
      <c r="G44" s="33">
        <f t="shared" si="10"/>
        <v>46154</v>
      </c>
      <c r="H44" s="33">
        <f t="shared" ref="H44:I47" si="11">F44+28</f>
        <v>46172</v>
      </c>
      <c r="I44" s="30">
        <f>G44+28</f>
        <v>46182</v>
      </c>
      <c r="J44" s="8"/>
      <c r="K44" s="10"/>
    </row>
    <row r="45" spans="1:12" ht="19.5" customHeight="1" x14ac:dyDescent="0.3">
      <c r="B45" s="25" t="str">
        <f t="shared" si="9"/>
        <v>KOTA LARIS</v>
      </c>
      <c r="C45" s="127" t="str">
        <f t="shared" si="9"/>
        <v>098N</v>
      </c>
      <c r="D45" s="83">
        <f t="shared" si="10"/>
        <v>46143</v>
      </c>
      <c r="E45" s="33">
        <f t="shared" si="10"/>
        <v>46143</v>
      </c>
      <c r="F45" s="33">
        <f t="shared" si="10"/>
        <v>46151</v>
      </c>
      <c r="G45" s="33">
        <f t="shared" si="10"/>
        <v>46163</v>
      </c>
      <c r="H45" s="33">
        <f t="shared" si="11"/>
        <v>46179</v>
      </c>
      <c r="I45" s="30">
        <f t="shared" si="11"/>
        <v>46191</v>
      </c>
      <c r="J45" s="8"/>
      <c r="K45" s="10"/>
    </row>
    <row r="46" spans="1:12" ht="19.5" customHeight="1" x14ac:dyDescent="0.3">
      <c r="B46" s="25" t="str">
        <f t="shared" ref="B46:C48" si="12">B25</f>
        <v>OOCL HOUSTON</v>
      </c>
      <c r="C46" s="156" t="str">
        <f t="shared" si="12"/>
        <v>217N</v>
      </c>
      <c r="D46" s="83">
        <f t="shared" si="10"/>
        <v>46155</v>
      </c>
      <c r="E46" s="33">
        <f t="shared" si="10"/>
        <v>46155</v>
      </c>
      <c r="F46" s="33">
        <f t="shared" si="10"/>
        <v>46160</v>
      </c>
      <c r="G46" s="33">
        <f t="shared" si="10"/>
        <v>46171</v>
      </c>
      <c r="H46" s="33">
        <f>F46+28</f>
        <v>46188</v>
      </c>
      <c r="I46" s="30">
        <f t="shared" si="11"/>
        <v>46199</v>
      </c>
      <c r="J46" s="8"/>
      <c r="K46" s="10"/>
    </row>
    <row r="47" spans="1:12" ht="19.5" customHeight="1" x14ac:dyDescent="0.3">
      <c r="B47" s="25" t="str">
        <f t="shared" si="12"/>
        <v>KOTA LUMAYAN</v>
      </c>
      <c r="C47" s="156" t="str">
        <f t="shared" si="12"/>
        <v>189N</v>
      </c>
      <c r="D47" s="83">
        <f t="shared" si="10"/>
        <v>46161</v>
      </c>
      <c r="E47" s="33">
        <f t="shared" si="10"/>
        <v>46161</v>
      </c>
      <c r="F47" s="33">
        <f t="shared" si="10"/>
        <v>46166</v>
      </c>
      <c r="G47" s="33">
        <f t="shared" si="10"/>
        <v>46178</v>
      </c>
      <c r="H47" s="33">
        <f>F47+28</f>
        <v>46194</v>
      </c>
      <c r="I47" s="30">
        <f t="shared" si="11"/>
        <v>46206</v>
      </c>
      <c r="J47" s="8"/>
      <c r="K47" s="10"/>
    </row>
    <row r="48" spans="1:12" s="10" customFormat="1" ht="20.25" customHeight="1" thickBot="1" x14ac:dyDescent="0.35">
      <c r="A48" s="13"/>
      <c r="B48" s="26" t="str">
        <f t="shared" si="12"/>
        <v>OOCL BRISBANE</v>
      </c>
      <c r="C48" s="157" t="str">
        <f t="shared" si="12"/>
        <v>249N</v>
      </c>
      <c r="D48" s="18">
        <f t="shared" si="10"/>
        <v>46168</v>
      </c>
      <c r="E48" s="28">
        <f t="shared" si="10"/>
        <v>46168</v>
      </c>
      <c r="F48" s="28">
        <f t="shared" si="10"/>
        <v>46173</v>
      </c>
      <c r="G48" s="28">
        <f t="shared" si="10"/>
        <v>46185</v>
      </c>
      <c r="H48" s="28">
        <f t="shared" ref="H48" si="13">F48+45</f>
        <v>46218</v>
      </c>
      <c r="I48" s="31">
        <f>F48+28</f>
        <v>46201</v>
      </c>
      <c r="J48" s="8"/>
    </row>
    <row r="49" spans="2:11" ht="25.5" customHeight="1" thickBot="1" x14ac:dyDescent="0.55000000000000004">
      <c r="B49" s="229" t="s">
        <v>18</v>
      </c>
      <c r="C49" s="229"/>
      <c r="D49" s="229"/>
      <c r="E49" s="229"/>
      <c r="F49" s="229"/>
      <c r="G49" s="229"/>
      <c r="H49" s="229"/>
      <c r="I49" s="229"/>
      <c r="J49" s="219"/>
      <c r="K49" s="8"/>
    </row>
    <row r="50" spans="2:11" ht="18" customHeight="1" x14ac:dyDescent="0.25">
      <c r="B50" s="205" t="s">
        <v>3</v>
      </c>
      <c r="C50" s="207" t="s">
        <v>4</v>
      </c>
      <c r="D50" s="216" t="s">
        <v>61</v>
      </c>
      <c r="E50" s="209" t="s">
        <v>25</v>
      </c>
      <c r="F50" s="209" t="s">
        <v>29</v>
      </c>
      <c r="G50" s="209" t="s">
        <v>15</v>
      </c>
      <c r="H50" s="209" t="s">
        <v>43</v>
      </c>
      <c r="I50" s="227" t="s">
        <v>19</v>
      </c>
      <c r="J50" s="192"/>
      <c r="K50" s="193"/>
    </row>
    <row r="51" spans="2:11" ht="18" customHeight="1" thickBot="1" x14ac:dyDescent="0.3">
      <c r="B51" s="206"/>
      <c r="C51" s="208"/>
      <c r="D51" s="217"/>
      <c r="E51" s="210"/>
      <c r="F51" s="210"/>
      <c r="G51" s="210"/>
      <c r="H51" s="210"/>
      <c r="I51" s="228"/>
      <c r="J51" s="192"/>
      <c r="K51" s="193"/>
    </row>
    <row r="52" spans="2:11" ht="19.5" customHeight="1" x14ac:dyDescent="0.3">
      <c r="B52" s="25" t="str">
        <f>B22</f>
        <v>OOCL BRISBANE</v>
      </c>
      <c r="C52" s="156" t="str">
        <f t="shared" ref="C52:C56" si="14">C22</f>
        <v>248N</v>
      </c>
      <c r="D52" s="83">
        <f>D22</f>
        <v>46129</v>
      </c>
      <c r="E52" s="33">
        <f>E22</f>
        <v>46129</v>
      </c>
      <c r="F52" s="33">
        <f>F22</f>
        <v>46136</v>
      </c>
      <c r="G52" s="33">
        <f>G22</f>
        <v>46149</v>
      </c>
      <c r="H52" s="33">
        <f>F52+48</f>
        <v>46184</v>
      </c>
      <c r="I52" s="30">
        <f>F52+45</f>
        <v>46181</v>
      </c>
      <c r="J52" s="192"/>
      <c r="K52" s="193"/>
    </row>
    <row r="53" spans="2:11" ht="19.5" customHeight="1" x14ac:dyDescent="0.3">
      <c r="B53" s="25" t="str">
        <f>B23</f>
        <v>OOCL YOKOHAMA</v>
      </c>
      <c r="C53" s="156" t="str">
        <f t="shared" si="14"/>
        <v>210N</v>
      </c>
      <c r="D53" s="83">
        <f t="shared" ref="D53:E56" si="15">D23</f>
        <v>46136</v>
      </c>
      <c r="E53" s="33">
        <f t="shared" si="15"/>
        <v>46136</v>
      </c>
      <c r="F53" s="33">
        <f>F44</f>
        <v>46144</v>
      </c>
      <c r="G53" s="33">
        <f>G23</f>
        <v>46154</v>
      </c>
      <c r="H53" s="33">
        <f t="shared" ref="H53:H56" si="16">F53+48</f>
        <v>46192</v>
      </c>
      <c r="I53" s="30">
        <f t="shared" ref="I53:I56" si="17">F53+45</f>
        <v>46189</v>
      </c>
      <c r="J53" s="192"/>
      <c r="K53" s="193"/>
    </row>
    <row r="54" spans="2:11" ht="19.5" customHeight="1" x14ac:dyDescent="0.3">
      <c r="B54" s="25" t="str">
        <f>B24</f>
        <v>KOTA LARIS</v>
      </c>
      <c r="C54" s="156" t="str">
        <f t="shared" si="14"/>
        <v>098N</v>
      </c>
      <c r="D54" s="83">
        <f t="shared" si="15"/>
        <v>46143</v>
      </c>
      <c r="E54" s="33">
        <f t="shared" si="15"/>
        <v>46143</v>
      </c>
      <c r="F54" s="33">
        <f>F45</f>
        <v>46151</v>
      </c>
      <c r="G54" s="33">
        <f t="shared" ref="G54" si="18">G24</f>
        <v>46163</v>
      </c>
      <c r="H54" s="33">
        <f t="shared" si="16"/>
        <v>46199</v>
      </c>
      <c r="I54" s="30">
        <f t="shared" si="17"/>
        <v>46196</v>
      </c>
      <c r="J54" s="192"/>
      <c r="K54" s="193"/>
    </row>
    <row r="55" spans="2:11" ht="19.5" customHeight="1" x14ac:dyDescent="0.3">
      <c r="B55" s="25" t="str">
        <f>B25</f>
        <v>OOCL HOUSTON</v>
      </c>
      <c r="C55" s="156" t="str">
        <f t="shared" si="14"/>
        <v>217N</v>
      </c>
      <c r="D55" s="83">
        <f t="shared" si="15"/>
        <v>46155</v>
      </c>
      <c r="E55" s="33">
        <f t="shared" si="15"/>
        <v>46155</v>
      </c>
      <c r="F55" s="33">
        <f>F25</f>
        <v>46160</v>
      </c>
      <c r="G55" s="33">
        <f>G25</f>
        <v>46171</v>
      </c>
      <c r="H55" s="33">
        <f t="shared" si="16"/>
        <v>46208</v>
      </c>
      <c r="I55" s="30">
        <f t="shared" si="17"/>
        <v>46205</v>
      </c>
      <c r="J55" s="192"/>
      <c r="K55" s="193"/>
    </row>
    <row r="56" spans="2:11" ht="19.5" customHeight="1" thickBot="1" x14ac:dyDescent="0.35">
      <c r="B56" s="26" t="str">
        <f>B26</f>
        <v>KOTA LUMAYAN</v>
      </c>
      <c r="C56" s="157" t="str">
        <f t="shared" si="14"/>
        <v>189N</v>
      </c>
      <c r="D56" s="18">
        <f t="shared" si="15"/>
        <v>46161</v>
      </c>
      <c r="E56" s="28">
        <f t="shared" si="15"/>
        <v>46161</v>
      </c>
      <c r="F56" s="28">
        <f>F26</f>
        <v>46166</v>
      </c>
      <c r="G56" s="28">
        <f>G26</f>
        <v>46178</v>
      </c>
      <c r="H56" s="28">
        <f t="shared" si="16"/>
        <v>46214</v>
      </c>
      <c r="I56" s="31">
        <f t="shared" si="17"/>
        <v>46211</v>
      </c>
      <c r="J56" s="192"/>
      <c r="K56" s="193"/>
    </row>
    <row r="57" spans="2:11" ht="24.75" customHeight="1" thickBot="1" x14ac:dyDescent="0.55000000000000004">
      <c r="B57" s="229" t="s">
        <v>20</v>
      </c>
      <c r="C57" s="229"/>
      <c r="D57" s="229"/>
      <c r="E57" s="229"/>
      <c r="F57" s="229"/>
      <c r="G57" s="229"/>
      <c r="H57" s="229"/>
      <c r="I57" s="229"/>
      <c r="J57" s="219"/>
      <c r="K57" s="8"/>
    </row>
    <row r="58" spans="2:11" ht="20.25" customHeight="1" x14ac:dyDescent="0.25">
      <c r="B58" s="205" t="s">
        <v>3</v>
      </c>
      <c r="C58" s="207" t="s">
        <v>4</v>
      </c>
      <c r="D58" s="216" t="s">
        <v>61</v>
      </c>
      <c r="E58" s="209" t="s">
        <v>25</v>
      </c>
      <c r="F58" s="209" t="s">
        <v>29</v>
      </c>
      <c r="G58" s="209" t="s">
        <v>15</v>
      </c>
      <c r="H58" s="213" t="s">
        <v>62</v>
      </c>
      <c r="I58" s="209" t="s">
        <v>63</v>
      </c>
      <c r="J58" s="227" t="s">
        <v>42</v>
      </c>
      <c r="K58" s="8"/>
    </row>
    <row r="59" spans="2:11" ht="20.25" customHeight="1" thickBot="1" x14ac:dyDescent="0.3">
      <c r="B59" s="206"/>
      <c r="C59" s="208"/>
      <c r="D59" s="217"/>
      <c r="E59" s="210"/>
      <c r="F59" s="210"/>
      <c r="G59" s="210"/>
      <c r="H59" s="214"/>
      <c r="I59" s="210"/>
      <c r="J59" s="228"/>
      <c r="K59" s="8"/>
    </row>
    <row r="60" spans="2:11" ht="19.5" customHeight="1" x14ac:dyDescent="0.3">
      <c r="B60" s="93" t="str">
        <f t="shared" ref="B60:C63" si="19">B22</f>
        <v>OOCL BRISBANE</v>
      </c>
      <c r="C60" s="158" t="str">
        <f t="shared" si="19"/>
        <v>248N</v>
      </c>
      <c r="D60" s="80">
        <f t="shared" ref="D60:D63" si="20">D22</f>
        <v>46129</v>
      </c>
      <c r="E60" s="64">
        <f t="shared" ref="E60:G63" si="21">E22</f>
        <v>46129</v>
      </c>
      <c r="F60" s="64">
        <f t="shared" si="21"/>
        <v>46136</v>
      </c>
      <c r="G60" s="64">
        <f t="shared" si="21"/>
        <v>46149</v>
      </c>
      <c r="H60" s="64">
        <f>F60+48</f>
        <v>46184</v>
      </c>
      <c r="I60" s="64">
        <f>F60+51</f>
        <v>46187</v>
      </c>
      <c r="J60" s="65">
        <f>F60+51</f>
        <v>46187</v>
      </c>
      <c r="K60" s="8"/>
    </row>
    <row r="61" spans="2:11" ht="20.25" customHeight="1" x14ac:dyDescent="0.3">
      <c r="B61" s="25" t="str">
        <f t="shared" si="19"/>
        <v>OOCL YOKOHAMA</v>
      </c>
      <c r="C61" s="156" t="str">
        <f t="shared" si="19"/>
        <v>210N</v>
      </c>
      <c r="D61" s="83">
        <f t="shared" si="20"/>
        <v>46136</v>
      </c>
      <c r="E61" s="33">
        <f t="shared" si="21"/>
        <v>46136</v>
      </c>
      <c r="F61" s="33">
        <f t="shared" si="21"/>
        <v>46144</v>
      </c>
      <c r="G61" s="33">
        <f t="shared" si="21"/>
        <v>46154</v>
      </c>
      <c r="H61" s="33">
        <f t="shared" ref="H61:H63" si="22">F61+48</f>
        <v>46192</v>
      </c>
      <c r="I61" s="33">
        <f t="shared" ref="I61:I63" si="23">F61+51</f>
        <v>46195</v>
      </c>
      <c r="J61" s="30">
        <f>F61+51</f>
        <v>46195</v>
      </c>
      <c r="K61" s="8"/>
    </row>
    <row r="62" spans="2:11" ht="20.25" customHeight="1" x14ac:dyDescent="0.3">
      <c r="B62" s="25" t="str">
        <f t="shared" si="19"/>
        <v>KOTA LARIS</v>
      </c>
      <c r="C62" s="156" t="str">
        <f t="shared" si="19"/>
        <v>098N</v>
      </c>
      <c r="D62" s="83">
        <f t="shared" si="20"/>
        <v>46143</v>
      </c>
      <c r="E62" s="33">
        <f t="shared" si="21"/>
        <v>46143</v>
      </c>
      <c r="F62" s="33">
        <f t="shared" si="21"/>
        <v>46151</v>
      </c>
      <c r="G62" s="33">
        <f t="shared" si="21"/>
        <v>46163</v>
      </c>
      <c r="H62" s="33">
        <f t="shared" si="22"/>
        <v>46199</v>
      </c>
      <c r="I62" s="33">
        <f t="shared" si="23"/>
        <v>46202</v>
      </c>
      <c r="J62" s="30">
        <f>F62+51</f>
        <v>46202</v>
      </c>
      <c r="K62" s="8"/>
    </row>
    <row r="63" spans="2:11" ht="20.25" customHeight="1" thickBot="1" x14ac:dyDescent="0.35">
      <c r="B63" s="26" t="str">
        <f t="shared" si="19"/>
        <v>OOCL HOUSTON</v>
      </c>
      <c r="C63" s="157" t="str">
        <f t="shared" si="19"/>
        <v>217N</v>
      </c>
      <c r="D63" s="18">
        <f t="shared" si="20"/>
        <v>46155</v>
      </c>
      <c r="E63" s="28">
        <f t="shared" si="21"/>
        <v>46155</v>
      </c>
      <c r="F63" s="28">
        <f t="shared" si="21"/>
        <v>46160</v>
      </c>
      <c r="G63" s="28">
        <f t="shared" si="21"/>
        <v>46171</v>
      </c>
      <c r="H63" s="28">
        <f t="shared" si="22"/>
        <v>46208</v>
      </c>
      <c r="I63" s="28">
        <f t="shared" si="23"/>
        <v>46211</v>
      </c>
      <c r="J63" s="31">
        <f>F63+51</f>
        <v>46211</v>
      </c>
      <c r="K63" s="8"/>
    </row>
    <row r="64" spans="2:11" ht="20.25" customHeight="1" x14ac:dyDescent="0.3">
      <c r="B64" s="40"/>
      <c r="C64" s="41"/>
      <c r="D64" s="62"/>
      <c r="E64" s="46"/>
      <c r="F64" s="43"/>
      <c r="G64" s="43"/>
      <c r="H64" s="43"/>
      <c r="I64" s="43"/>
      <c r="J64" s="43"/>
      <c r="K64" s="8"/>
    </row>
    <row r="65" spans="2:11" ht="20.25" customHeight="1" x14ac:dyDescent="0.3">
      <c r="B65" s="40"/>
      <c r="C65" s="41"/>
      <c r="D65" s="62"/>
      <c r="E65" s="46"/>
      <c r="F65" s="43"/>
      <c r="G65" s="43"/>
      <c r="H65" s="43"/>
      <c r="I65" s="43"/>
      <c r="J65" s="43"/>
      <c r="K65" s="8"/>
    </row>
    <row r="66" spans="2:11" ht="20.25" customHeight="1" x14ac:dyDescent="0.3">
      <c r="B66" s="40"/>
      <c r="C66" s="41"/>
      <c r="D66" s="62"/>
      <c r="E66" s="46"/>
      <c r="F66" s="43"/>
      <c r="G66" s="43"/>
      <c r="H66" s="43"/>
      <c r="I66" s="43"/>
      <c r="J66" s="43"/>
      <c r="K66" s="8"/>
    </row>
    <row r="67" spans="2:11" ht="20.25" customHeight="1" x14ac:dyDescent="0.3">
      <c r="B67" s="40"/>
      <c r="C67" s="41"/>
      <c r="D67" s="62"/>
      <c r="E67" s="46"/>
      <c r="F67" s="43"/>
      <c r="G67" s="43"/>
      <c r="H67" s="43"/>
      <c r="I67" s="43"/>
      <c r="J67" s="43"/>
      <c r="K67" s="8"/>
    </row>
    <row r="68" spans="2:11" ht="20.25" customHeight="1" x14ac:dyDescent="0.3">
      <c r="B68" s="40"/>
      <c r="C68" s="41"/>
      <c r="D68" s="62"/>
      <c r="E68" s="46"/>
      <c r="F68" s="43"/>
      <c r="G68" s="43"/>
      <c r="H68" s="43"/>
      <c r="I68" s="43"/>
      <c r="J68" s="43"/>
      <c r="K68" s="8"/>
    </row>
    <row r="69" spans="2:11" ht="20.25" customHeight="1" x14ac:dyDescent="0.3">
      <c r="B69" s="40"/>
      <c r="C69" s="41"/>
      <c r="D69" s="62"/>
      <c r="E69" s="46"/>
      <c r="F69" s="43"/>
      <c r="G69" s="43"/>
      <c r="H69" s="43"/>
      <c r="I69" s="43"/>
      <c r="J69" s="43"/>
      <c r="K69" s="8"/>
    </row>
    <row r="70" spans="2:11" ht="20.25" customHeight="1" x14ac:dyDescent="0.3">
      <c r="B70" s="40"/>
      <c r="C70" s="41"/>
      <c r="D70" s="62"/>
      <c r="E70" s="46"/>
      <c r="F70" s="43"/>
      <c r="G70" s="43"/>
      <c r="H70" s="43"/>
      <c r="I70" s="43"/>
      <c r="J70" s="43"/>
      <c r="K70" s="8"/>
    </row>
    <row r="71" spans="2:11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43"/>
      <c r="K71" s="8"/>
    </row>
    <row r="72" spans="2:11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43"/>
      <c r="K72" s="8"/>
    </row>
    <row r="73" spans="2:11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43"/>
      <c r="K73" s="8"/>
    </row>
    <row r="74" spans="2:11" ht="20.25" customHeight="1" x14ac:dyDescent="0.3">
      <c r="B74" s="40"/>
      <c r="C74" s="41"/>
      <c r="D74" s="62"/>
      <c r="E74" s="46"/>
      <c r="F74" s="43"/>
      <c r="G74" s="43"/>
      <c r="H74" s="43"/>
      <c r="I74" s="43"/>
      <c r="J74" s="43"/>
      <c r="K74" s="8"/>
    </row>
    <row r="75" spans="2:11" ht="12.75" customHeight="1" x14ac:dyDescent="0.2">
      <c r="B75" s="37"/>
      <c r="C75" s="38"/>
      <c r="D75" s="38"/>
      <c r="E75" s="39"/>
      <c r="F75" s="39"/>
      <c r="G75" s="29"/>
      <c r="H75" s="29"/>
      <c r="I75" s="34"/>
      <c r="J75" s="8"/>
      <c r="K75" s="8"/>
    </row>
    <row r="76" spans="2:11" ht="24.75" customHeight="1" thickBot="1" x14ac:dyDescent="0.55000000000000004">
      <c r="B76" s="219" t="s">
        <v>21</v>
      </c>
      <c r="C76" s="219"/>
      <c r="D76" s="219"/>
      <c r="E76" s="219"/>
      <c r="F76" s="219"/>
      <c r="G76" s="219"/>
      <c r="H76" s="219"/>
      <c r="I76" s="219"/>
      <c r="J76" s="11"/>
      <c r="K76" s="11"/>
    </row>
    <row r="77" spans="2:11" ht="12.75" customHeight="1" x14ac:dyDescent="0.25">
      <c r="B77" s="205" t="s">
        <v>3</v>
      </c>
      <c r="C77" s="207" t="s">
        <v>4</v>
      </c>
      <c r="D77" s="216" t="s">
        <v>61</v>
      </c>
      <c r="E77" s="209" t="s">
        <v>25</v>
      </c>
      <c r="F77" s="227" t="s">
        <v>29</v>
      </c>
      <c r="G77" s="227" t="s">
        <v>22</v>
      </c>
      <c r="H77" s="196"/>
      <c r="I77" s="8"/>
      <c r="J77" s="8"/>
      <c r="K77" s="3"/>
    </row>
    <row r="78" spans="2:11" ht="33" customHeight="1" thickBot="1" x14ac:dyDescent="0.3">
      <c r="B78" s="206"/>
      <c r="C78" s="208"/>
      <c r="D78" s="217"/>
      <c r="E78" s="210"/>
      <c r="F78" s="228"/>
      <c r="G78" s="228"/>
      <c r="H78" s="197"/>
      <c r="I78" s="8"/>
      <c r="J78" s="8"/>
      <c r="K78" s="10"/>
    </row>
    <row r="79" spans="2:11" ht="20.25" customHeight="1" x14ac:dyDescent="0.3">
      <c r="B79" s="25" t="s">
        <v>88</v>
      </c>
      <c r="C79" s="118">
        <v>2613</v>
      </c>
      <c r="D79" s="33">
        <f>E79</f>
        <v>46128</v>
      </c>
      <c r="E79" s="33">
        <v>46128</v>
      </c>
      <c r="F79" s="33">
        <v>46135</v>
      </c>
      <c r="G79" s="30">
        <v>46142</v>
      </c>
      <c r="H79" s="198"/>
      <c r="I79" s="8"/>
      <c r="J79" s="136"/>
      <c r="K79" s="10"/>
    </row>
    <row r="80" spans="2:11" ht="20.25" customHeight="1" x14ac:dyDescent="0.3">
      <c r="B80" s="25" t="s">
        <v>89</v>
      </c>
      <c r="C80" s="118">
        <v>2615</v>
      </c>
      <c r="D80" s="33">
        <f>E80</f>
        <v>46135</v>
      </c>
      <c r="E80" s="33">
        <v>46135</v>
      </c>
      <c r="F80" s="33">
        <v>46142</v>
      </c>
      <c r="G80" s="30">
        <v>46149</v>
      </c>
      <c r="H80" s="198"/>
      <c r="I80" s="8"/>
      <c r="J80" s="8"/>
      <c r="K80" s="10"/>
    </row>
    <row r="81" spans="2:12" ht="20.25" customHeight="1" x14ac:dyDescent="0.3">
      <c r="B81" s="25" t="s">
        <v>88</v>
      </c>
      <c r="C81" s="118">
        <v>2615</v>
      </c>
      <c r="D81" s="33">
        <f>E81</f>
        <v>46142</v>
      </c>
      <c r="E81" s="33">
        <v>46142</v>
      </c>
      <c r="F81" s="33">
        <v>46149</v>
      </c>
      <c r="G81" s="30">
        <v>46156</v>
      </c>
      <c r="H81" s="198"/>
      <c r="I81" s="8"/>
      <c r="J81" s="8"/>
      <c r="K81" s="10"/>
    </row>
    <row r="82" spans="2:12" ht="20.25" customHeight="1" thickBot="1" x14ac:dyDescent="0.35">
      <c r="B82" s="26" t="s">
        <v>89</v>
      </c>
      <c r="C82" s="154">
        <v>2617</v>
      </c>
      <c r="D82" s="28">
        <f>E82</f>
        <v>46149</v>
      </c>
      <c r="E82" s="28">
        <v>46149</v>
      </c>
      <c r="F82" s="28">
        <v>46156</v>
      </c>
      <c r="G82" s="31">
        <v>46163</v>
      </c>
      <c r="H82" s="198"/>
      <c r="I82" s="8"/>
      <c r="J82" s="8"/>
      <c r="K82" s="10"/>
    </row>
    <row r="83" spans="2:12" ht="18" customHeight="1" x14ac:dyDescent="0.2">
      <c r="B83" s="37"/>
      <c r="C83" s="38"/>
      <c r="D83" s="38"/>
      <c r="E83" s="39"/>
      <c r="F83" s="39"/>
      <c r="G83" s="29"/>
      <c r="H83" s="29"/>
      <c r="I83" s="34"/>
      <c r="J83" s="8"/>
      <c r="K83" s="8"/>
    </row>
    <row r="84" spans="2:12" ht="18" customHeight="1" x14ac:dyDescent="0.25">
      <c r="B84" s="47"/>
      <c r="C84" s="47"/>
      <c r="D84" s="47"/>
      <c r="E84" s="8"/>
      <c r="F84" s="8"/>
      <c r="G84" s="8"/>
      <c r="H84" s="8"/>
      <c r="I84" s="8"/>
      <c r="J84" s="8"/>
      <c r="K84" s="8"/>
    </row>
    <row r="85" spans="2:12" ht="18" customHeight="1" x14ac:dyDescent="0.25">
      <c r="B85" s="47"/>
      <c r="C85" s="47"/>
      <c r="D85" s="47"/>
      <c r="E85" s="8"/>
      <c r="F85" s="8"/>
      <c r="G85" s="8"/>
      <c r="H85" s="8"/>
      <c r="I85" s="8"/>
      <c r="J85" s="8"/>
      <c r="K85" s="8"/>
    </row>
    <row r="86" spans="2:12" ht="18" customHeight="1" x14ac:dyDescent="0.25">
      <c r="B86" s="6"/>
      <c r="C86" s="6"/>
      <c r="D86" s="6"/>
      <c r="E86" s="7"/>
      <c r="F86" s="7"/>
      <c r="G86" s="7"/>
      <c r="H86" s="7"/>
      <c r="I86" s="7"/>
      <c r="J86" s="45"/>
    </row>
    <row r="87" spans="2:12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  <c r="K87" s="45"/>
    </row>
    <row r="88" spans="2:12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2" ht="18" customHeight="1" x14ac:dyDescent="0.25">
      <c r="B89" s="6"/>
      <c r="C89" s="6"/>
      <c r="D89" s="6"/>
      <c r="E89" s="7"/>
      <c r="F89" s="48"/>
      <c r="G89" s="48"/>
      <c r="H89" s="48"/>
      <c r="I89" s="48"/>
      <c r="J89" s="7"/>
    </row>
    <row r="90" spans="2:12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  <c r="L90" s="5"/>
    </row>
    <row r="91" spans="2:12" ht="18" customHeight="1" x14ac:dyDescent="0.25">
      <c r="B91" s="6"/>
      <c r="C91" s="6"/>
      <c r="D91" s="6"/>
      <c r="E91" s="7"/>
      <c r="F91" s="218"/>
      <c r="G91" s="218"/>
      <c r="H91" s="218"/>
      <c r="I91" s="218"/>
      <c r="J91" s="7"/>
    </row>
    <row r="92" spans="2:12" ht="18" customHeight="1" x14ac:dyDescent="0.25">
      <c r="B92" s="6"/>
      <c r="C92" s="6"/>
      <c r="D92" s="6"/>
      <c r="E92" s="7"/>
      <c r="F92" s="7"/>
      <c r="G92" s="7"/>
      <c r="H92" s="7"/>
      <c r="I92" s="7"/>
      <c r="J92" s="7"/>
    </row>
    <row r="93" spans="2:12" ht="18" customHeight="1" x14ac:dyDescent="0.25">
      <c r="B93" s="6"/>
      <c r="C93" s="6"/>
      <c r="D93" s="6"/>
      <c r="E93" s="7"/>
      <c r="F93" s="7"/>
      <c r="G93" s="7"/>
      <c r="H93" s="7"/>
      <c r="I93" s="7"/>
      <c r="J93" s="7"/>
    </row>
    <row r="94" spans="2:12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</row>
    <row r="95" spans="2:12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2" ht="18" customHeight="1" x14ac:dyDescent="0.25">
      <c r="B96" s="6"/>
      <c r="C96" s="6"/>
      <c r="D96" s="6"/>
      <c r="E96" s="7"/>
      <c r="F96" s="7"/>
      <c r="G96" s="7"/>
      <c r="H96" s="7"/>
      <c r="I96" s="7"/>
      <c r="J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J97" s="7"/>
    </row>
    <row r="98" spans="2:11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1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1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1" ht="18" customHeight="1" x14ac:dyDescent="0.25">
      <c r="B102" s="6"/>
      <c r="C102" s="6"/>
      <c r="D102" s="6"/>
      <c r="E102" s="7"/>
      <c r="F102" s="7"/>
      <c r="G102" s="7"/>
      <c r="H102" s="7"/>
      <c r="I102" s="7"/>
      <c r="J102" s="7"/>
    </row>
    <row r="103" spans="2:11" ht="18" customHeight="1" x14ac:dyDescent="0.25">
      <c r="B103" s="6"/>
      <c r="C103" s="6"/>
      <c r="D103" s="6"/>
      <c r="E103" s="7"/>
      <c r="F103" s="7"/>
      <c r="G103" s="7"/>
      <c r="H103" s="7"/>
      <c r="I103" s="7"/>
      <c r="J103" s="7"/>
    </row>
    <row r="104" spans="2:11" ht="18" customHeight="1" x14ac:dyDescent="0.25"/>
    <row r="105" spans="2:11" ht="18" customHeight="1" x14ac:dyDescent="0.25">
      <c r="B105" s="52"/>
      <c r="C105" s="6"/>
      <c r="D105" s="6"/>
      <c r="E105" s="7"/>
      <c r="F105" s="7"/>
      <c r="G105" s="7"/>
      <c r="H105" s="7"/>
      <c r="I105" s="7"/>
      <c r="J105" s="7"/>
    </row>
    <row r="106" spans="2:11" ht="18" customHeight="1" x14ac:dyDescent="0.25">
      <c r="B106" s="52"/>
      <c r="C106" s="53"/>
      <c r="D106" s="53"/>
      <c r="E106" s="54"/>
      <c r="F106" s="54"/>
      <c r="G106" s="54"/>
      <c r="H106" s="54"/>
      <c r="I106" s="54"/>
      <c r="J106" s="54"/>
      <c r="K106" s="54"/>
    </row>
    <row r="107" spans="2:11" ht="18" customHeight="1" x14ac:dyDescent="0.25">
      <c r="B107" s="52"/>
      <c r="C107" s="53"/>
      <c r="D107" s="53"/>
      <c r="E107" s="54"/>
      <c r="F107" s="54"/>
      <c r="G107" s="54"/>
      <c r="H107" s="54"/>
      <c r="I107" s="54"/>
      <c r="J107" s="54"/>
      <c r="K107" s="54"/>
    </row>
    <row r="108" spans="2:11" ht="18" customHeight="1" x14ac:dyDescent="0.25">
      <c r="B108" s="52"/>
      <c r="C108" s="53"/>
      <c r="D108" s="53"/>
      <c r="E108" s="54"/>
      <c r="F108" s="54"/>
      <c r="G108" s="54"/>
      <c r="H108" s="54"/>
      <c r="I108" s="54"/>
      <c r="J108" s="54"/>
      <c r="K108" s="54"/>
    </row>
    <row r="109" spans="2:11" ht="18" customHeight="1" x14ac:dyDescent="0.25">
      <c r="B109" s="52"/>
      <c r="C109" s="53"/>
      <c r="D109" s="53"/>
      <c r="E109" s="54"/>
      <c r="F109" s="54"/>
      <c r="G109" s="54"/>
      <c r="H109" s="54"/>
      <c r="I109" s="54"/>
      <c r="J109" s="54"/>
      <c r="K109" s="54"/>
    </row>
    <row r="110" spans="2:11" ht="18" customHeight="1" x14ac:dyDescent="0.25">
      <c r="B110" s="52"/>
      <c r="C110" s="53"/>
      <c r="D110" s="53"/>
      <c r="E110" s="54"/>
      <c r="F110" s="54"/>
      <c r="G110" s="54"/>
      <c r="H110" s="54"/>
      <c r="I110" s="54"/>
      <c r="J110" s="54"/>
      <c r="K110" s="54"/>
    </row>
    <row r="111" spans="2:11" ht="18" customHeight="1" x14ac:dyDescent="0.25">
      <c r="B111" s="49"/>
      <c r="C111" s="50"/>
      <c r="D111" s="50"/>
      <c r="E111" s="51"/>
      <c r="F111" s="51"/>
      <c r="G111" s="51"/>
      <c r="H111" s="51"/>
      <c r="I111" s="7"/>
      <c r="J111" s="7"/>
    </row>
    <row r="112" spans="2:11" ht="18" customHeight="1" x14ac:dyDescent="0.25">
      <c r="B112" s="49"/>
      <c r="C112" s="50"/>
      <c r="D112" s="50"/>
      <c r="E112" s="51"/>
      <c r="F112" s="51"/>
      <c r="G112" s="51"/>
      <c r="H112" s="51"/>
      <c r="I112" s="7"/>
      <c r="J112" s="7"/>
    </row>
    <row r="113" spans="2:10" ht="18" customHeight="1" x14ac:dyDescent="0.25">
      <c r="B113" s="49"/>
      <c r="C113" s="50"/>
      <c r="D113" s="50"/>
      <c r="E113" s="51"/>
      <c r="F113" s="51"/>
      <c r="G113" s="51"/>
      <c r="H113" s="51"/>
      <c r="I113" s="7"/>
      <c r="J113" s="7"/>
    </row>
    <row r="114" spans="2:10" ht="18" customHeight="1" x14ac:dyDescent="0.25">
      <c r="B114" s="6"/>
      <c r="C114" s="6"/>
      <c r="D114" s="6"/>
      <c r="E114" s="7"/>
      <c r="F114" s="7"/>
      <c r="G114" s="7"/>
      <c r="H114" s="7"/>
      <c r="I114" s="7"/>
      <c r="J114" s="7"/>
    </row>
    <row r="115" spans="2:10" ht="18" customHeight="1" x14ac:dyDescent="0.25">
      <c r="B115" s="6"/>
      <c r="C115" s="6"/>
      <c r="D115" s="6"/>
      <c r="E115" s="7"/>
      <c r="F115" s="7"/>
      <c r="G115" s="7"/>
      <c r="H115" s="7"/>
      <c r="I115" s="7"/>
      <c r="J115" s="7"/>
    </row>
    <row r="116" spans="2:10" ht="18" customHeight="1" x14ac:dyDescent="0.25">
      <c r="B116" s="6"/>
      <c r="C116" s="6"/>
      <c r="D116" s="6"/>
      <c r="E116" s="7"/>
      <c r="F116" s="7"/>
      <c r="G116" s="7"/>
      <c r="H116" s="7"/>
      <c r="I116" s="7"/>
      <c r="J116" s="7"/>
    </row>
    <row r="117" spans="2:10" ht="18" customHeight="1" x14ac:dyDescent="0.25">
      <c r="B117" s="6"/>
      <c r="C117" s="6"/>
      <c r="D117" s="6"/>
      <c r="E117" s="7"/>
      <c r="F117" s="7"/>
      <c r="G117" s="7"/>
      <c r="H117" s="7"/>
      <c r="I117" s="7"/>
      <c r="J117" s="7"/>
    </row>
    <row r="118" spans="2:10" ht="18" customHeight="1" x14ac:dyDescent="0.25">
      <c r="B118" s="6"/>
      <c r="C118" s="6"/>
      <c r="D118" s="6"/>
      <c r="E118" s="7"/>
      <c r="F118" s="7"/>
      <c r="G118" s="7"/>
      <c r="H118" s="7"/>
      <c r="I118" s="7"/>
      <c r="J118" s="7"/>
    </row>
    <row r="119" spans="2:10" ht="18" customHeight="1" x14ac:dyDescent="0.25">
      <c r="B119" s="6"/>
      <c r="C119" s="6"/>
      <c r="D119" s="6"/>
      <c r="E119" s="7"/>
      <c r="F119" s="7"/>
      <c r="G119" s="7"/>
      <c r="H119" s="7"/>
      <c r="I119" s="7"/>
      <c r="J119" s="7"/>
    </row>
    <row r="120" spans="2:10" ht="18" customHeight="1" x14ac:dyDescent="0.25">
      <c r="B120" s="6"/>
      <c r="C120" s="6"/>
      <c r="D120" s="6"/>
      <c r="E120" s="7"/>
      <c r="F120" s="7"/>
      <c r="G120" s="7"/>
      <c r="H120" s="7"/>
      <c r="I120" s="7"/>
      <c r="J120" s="7"/>
    </row>
    <row r="121" spans="2:10" ht="18" customHeight="1" x14ac:dyDescent="0.25">
      <c r="B121" s="6"/>
      <c r="C121" s="6"/>
      <c r="D121" s="6"/>
      <c r="E121" s="7"/>
      <c r="F121" s="7"/>
      <c r="G121" s="7"/>
      <c r="H121" s="7"/>
      <c r="I121" s="7"/>
      <c r="J121" s="7"/>
    </row>
    <row r="122" spans="2:10" ht="18" customHeight="1" x14ac:dyDescent="0.25">
      <c r="B122" s="6"/>
      <c r="C122" s="6"/>
      <c r="D122" s="6"/>
      <c r="E122" s="7"/>
      <c r="F122" s="7"/>
      <c r="G122" s="7"/>
      <c r="H122" s="7"/>
      <c r="I122" s="7"/>
      <c r="J122" s="7"/>
    </row>
    <row r="123" spans="2:10" ht="18" customHeight="1" x14ac:dyDescent="0.25">
      <c r="B123" s="6"/>
      <c r="C123" s="6"/>
      <c r="D123" s="6"/>
      <c r="E123" s="7"/>
      <c r="F123" s="7"/>
      <c r="G123" s="7"/>
      <c r="H123" s="7"/>
      <c r="I123" s="7"/>
      <c r="J123" s="7"/>
    </row>
    <row r="124" spans="2:10" ht="18" customHeight="1" x14ac:dyDescent="0.25">
      <c r="B124" s="6"/>
      <c r="C124" s="6"/>
      <c r="D124" s="6"/>
      <c r="E124" s="7"/>
      <c r="F124" s="7"/>
      <c r="G124" s="7"/>
      <c r="H124" s="7"/>
      <c r="I124" s="7"/>
      <c r="J124" s="7"/>
    </row>
    <row r="125" spans="2:10" ht="18" customHeight="1" x14ac:dyDescent="0.25">
      <c r="B125" s="6"/>
      <c r="C125" s="6"/>
      <c r="D125" s="6"/>
      <c r="E125" s="7"/>
      <c r="F125" s="7"/>
      <c r="G125" s="7"/>
      <c r="H125" s="7"/>
      <c r="I125" s="7"/>
      <c r="J125" s="7"/>
    </row>
    <row r="126" spans="2:10" ht="18" customHeight="1" x14ac:dyDescent="0.25">
      <c r="B126" s="6"/>
      <c r="C126" s="6"/>
      <c r="D126" s="6"/>
      <c r="E126" s="7"/>
      <c r="F126" s="7"/>
      <c r="G126" s="7"/>
      <c r="H126" s="7"/>
      <c r="I126" s="7"/>
      <c r="J126" s="7"/>
    </row>
    <row r="127" spans="2:10" ht="18" customHeight="1" x14ac:dyDescent="0.25">
      <c r="B127" s="6"/>
      <c r="C127" s="6"/>
      <c r="D127" s="6"/>
      <c r="E127" s="7"/>
      <c r="F127" s="7"/>
      <c r="G127" s="7"/>
      <c r="H127" s="7"/>
      <c r="I127" s="7"/>
      <c r="J127" s="7"/>
    </row>
    <row r="128" spans="2:10" ht="12.75" customHeight="1" x14ac:dyDescent="0.25"/>
    <row r="129" ht="12.75" customHeight="1" x14ac:dyDescent="0.25"/>
    <row r="138" ht="12.75" customHeight="1" x14ac:dyDescent="0.25"/>
    <row r="140" ht="12.75" customHeight="1" x14ac:dyDescent="0.25"/>
    <row r="146" ht="12.75" customHeight="1" x14ac:dyDescent="0.25"/>
    <row r="149" ht="12.75" customHeight="1" x14ac:dyDescent="0.25"/>
    <row r="154" ht="12.75" customHeight="1" x14ac:dyDescent="0.25"/>
    <row r="157" ht="12.75" customHeight="1" x14ac:dyDescent="0.25"/>
    <row r="163" ht="12.75" customHeight="1" x14ac:dyDescent="0.25"/>
  </sheetData>
  <mergeCells count="65">
    <mergeCell ref="D77:D78"/>
    <mergeCell ref="K20:K21"/>
    <mergeCell ref="B76:I76"/>
    <mergeCell ref="B77:B78"/>
    <mergeCell ref="C77:C78"/>
    <mergeCell ref="E77:E78"/>
    <mergeCell ref="F77:F78"/>
    <mergeCell ref="G77:G78"/>
    <mergeCell ref="I50:I51"/>
    <mergeCell ref="B57:J57"/>
    <mergeCell ref="B58:B59"/>
    <mergeCell ref="C58:C59"/>
    <mergeCell ref="E58:E59"/>
    <mergeCell ref="F58:F59"/>
    <mergeCell ref="G58:G59"/>
    <mergeCell ref="I58:I59"/>
    <mergeCell ref="J58:J59"/>
    <mergeCell ref="B49:J49"/>
    <mergeCell ref="B50:B51"/>
    <mergeCell ref="C50:C51"/>
    <mergeCell ref="E50:E51"/>
    <mergeCell ref="F50:F51"/>
    <mergeCell ref="G50:G51"/>
    <mergeCell ref="H50:H51"/>
    <mergeCell ref="D50:D51"/>
    <mergeCell ref="D58:D59"/>
    <mergeCell ref="H58:H59"/>
    <mergeCell ref="B41:B42"/>
    <mergeCell ref="C41:C42"/>
    <mergeCell ref="E41:E42"/>
    <mergeCell ref="F41:F42"/>
    <mergeCell ref="G41:G42"/>
    <mergeCell ref="C28:C29"/>
    <mergeCell ref="D41:D42"/>
    <mergeCell ref="H41:H42"/>
    <mergeCell ref="H20:H21"/>
    <mergeCell ref="I41:I42"/>
    <mergeCell ref="F91:I91"/>
    <mergeCell ref="I10:I11"/>
    <mergeCell ref="B19:J19"/>
    <mergeCell ref="I20:I21"/>
    <mergeCell ref="J20:J21"/>
    <mergeCell ref="D20:D21"/>
    <mergeCell ref="B40:J40"/>
    <mergeCell ref="E28:E29"/>
    <mergeCell ref="F28:F29"/>
    <mergeCell ref="G28:G29"/>
    <mergeCell ref="B20:B21"/>
    <mergeCell ref="C20:C21"/>
    <mergeCell ref="E20:E21"/>
    <mergeCell ref="F20:F21"/>
    <mergeCell ref="G20:G21"/>
    <mergeCell ref="B28:B29"/>
    <mergeCell ref="A6:J6"/>
    <mergeCell ref="A7:J7"/>
    <mergeCell ref="A8:J8"/>
    <mergeCell ref="B10:B11"/>
    <mergeCell ref="C10:C11"/>
    <mergeCell ref="E10:E11"/>
    <mergeCell ref="F10:F11"/>
    <mergeCell ref="G10:G11"/>
    <mergeCell ref="H10:H11"/>
    <mergeCell ref="J10:J11"/>
    <mergeCell ref="B9:J9"/>
    <mergeCell ref="D10:D11"/>
  </mergeCells>
  <pageMargins left="0.7" right="0.7" top="0.75" bottom="0.75" header="0.3" footer="0.3"/>
  <pageSetup scale="57" orientation="portrait" r:id="rId1"/>
  <rowBreaks count="3" manualBreakCount="3">
    <brk id="34" max="9" man="1"/>
    <brk id="69" max="9" man="1"/>
    <brk id="115" max="9" man="1"/>
  </rowBreaks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47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6.7109375" style="13" customWidth="1"/>
    <col min="2" max="2" width="21.2851562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6.4257812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203" t="s">
        <v>32</v>
      </c>
      <c r="B6" s="203"/>
      <c r="C6" s="203"/>
      <c r="D6" s="203"/>
      <c r="E6" s="203"/>
      <c r="F6" s="203"/>
      <c r="G6" s="203"/>
      <c r="H6" s="203"/>
      <c r="I6" s="203"/>
      <c r="J6" s="203"/>
    </row>
    <row r="7" spans="1:12" s="20" customFormat="1" ht="44.25" customHeight="1" x14ac:dyDescent="0.25">
      <c r="A7" s="203" t="s">
        <v>1</v>
      </c>
      <c r="B7" s="203"/>
      <c r="C7" s="203"/>
      <c r="D7" s="203"/>
      <c r="E7" s="203"/>
      <c r="F7" s="203"/>
      <c r="G7" s="203"/>
      <c r="H7" s="203"/>
      <c r="I7" s="203"/>
      <c r="J7" s="203"/>
    </row>
    <row r="8" spans="1:12" s="4" customFormat="1" ht="34.5" x14ac:dyDescent="0.25">
      <c r="A8" s="204" t="str">
        <f>MELBOURNE!A7</f>
        <v>13th April 2026</v>
      </c>
      <c r="B8" s="204"/>
      <c r="C8" s="204"/>
      <c r="D8" s="204"/>
      <c r="E8" s="204"/>
      <c r="F8" s="204"/>
      <c r="G8" s="204"/>
      <c r="H8" s="204"/>
      <c r="I8" s="204"/>
      <c r="J8" s="204"/>
      <c r="K8" s="20"/>
    </row>
    <row r="9" spans="1:12" x14ac:dyDescent="0.2">
      <c r="B9" s="235"/>
      <c r="C9" s="235"/>
      <c r="D9" s="235"/>
      <c r="E9" s="235"/>
      <c r="F9" s="235"/>
      <c r="G9" s="235"/>
      <c r="H9" s="235"/>
      <c r="I9" s="23"/>
      <c r="J9" s="11"/>
      <c r="K9" s="8"/>
    </row>
    <row r="10" spans="1:12" ht="32.25" thickBot="1" x14ac:dyDescent="0.55000000000000004">
      <c r="B10" s="219" t="s">
        <v>14</v>
      </c>
      <c r="C10" s="219"/>
      <c r="D10" s="219"/>
      <c r="E10" s="219"/>
      <c r="F10" s="219"/>
      <c r="G10" s="219"/>
      <c r="H10" s="219"/>
      <c r="I10" s="219"/>
      <c r="J10" s="219"/>
      <c r="K10" s="8"/>
    </row>
    <row r="11" spans="1:12" ht="12.75" customHeight="1" thickBot="1" x14ac:dyDescent="0.3">
      <c r="B11" s="277" t="s">
        <v>3</v>
      </c>
      <c r="C11" s="207" t="s">
        <v>4</v>
      </c>
      <c r="D11" s="242" t="s">
        <v>61</v>
      </c>
      <c r="E11" s="227" t="s">
        <v>25</v>
      </c>
      <c r="F11" s="227" t="s">
        <v>33</v>
      </c>
      <c r="G11" s="281" t="s">
        <v>15</v>
      </c>
      <c r="H11" s="278" t="s">
        <v>13</v>
      </c>
      <c r="I11" s="227" t="s">
        <v>46</v>
      </c>
      <c r="J11" s="227" t="s">
        <v>16</v>
      </c>
      <c r="K11" s="227" t="s">
        <v>17</v>
      </c>
      <c r="L11" s="8"/>
    </row>
    <row r="12" spans="1:12" ht="25.5" customHeight="1" thickBot="1" x14ac:dyDescent="0.3">
      <c r="B12" s="272"/>
      <c r="C12" s="280"/>
      <c r="D12" s="243"/>
      <c r="E12" s="230"/>
      <c r="F12" s="230"/>
      <c r="G12" s="282"/>
      <c r="H12" s="279"/>
      <c r="I12" s="230"/>
      <c r="J12" s="230"/>
      <c r="K12" s="230"/>
      <c r="L12" s="8"/>
    </row>
    <row r="13" spans="1:12" ht="18.75" x14ac:dyDescent="0.3">
      <c r="B13" s="73" t="s">
        <v>75</v>
      </c>
      <c r="C13" s="100" t="s">
        <v>85</v>
      </c>
      <c r="D13" s="33">
        <f>E13</f>
        <v>46132</v>
      </c>
      <c r="E13" s="83">
        <v>46132</v>
      </c>
      <c r="F13" s="101">
        <v>46137</v>
      </c>
      <c r="G13" s="101">
        <v>46148</v>
      </c>
      <c r="H13" s="33">
        <f>F13+22</f>
        <v>46159</v>
      </c>
      <c r="I13" s="33">
        <f>F13+25</f>
        <v>46162</v>
      </c>
      <c r="J13" s="33">
        <f>F13+26</f>
        <v>46163</v>
      </c>
      <c r="K13" s="30">
        <f>F13+28</f>
        <v>46165</v>
      </c>
      <c r="L13" s="8"/>
    </row>
    <row r="14" spans="1:12" ht="18.75" x14ac:dyDescent="0.3">
      <c r="B14" s="73" t="s">
        <v>121</v>
      </c>
      <c r="C14" s="100" t="s">
        <v>122</v>
      </c>
      <c r="D14" s="33">
        <f t="shared" ref="D14:D16" si="0">E14</f>
        <v>46140</v>
      </c>
      <c r="E14" s="83">
        <v>46140</v>
      </c>
      <c r="F14" s="101">
        <v>46146</v>
      </c>
      <c r="G14" s="101">
        <v>46155</v>
      </c>
      <c r="H14" s="33">
        <f>F14+22</f>
        <v>46168</v>
      </c>
      <c r="I14" s="33">
        <f>F14+25</f>
        <v>46171</v>
      </c>
      <c r="J14" s="33">
        <f>F14+26</f>
        <v>46172</v>
      </c>
      <c r="K14" s="30">
        <f>F14+28</f>
        <v>46174</v>
      </c>
      <c r="L14" s="8"/>
    </row>
    <row r="15" spans="1:12" ht="18.75" x14ac:dyDescent="0.3">
      <c r="B15" s="73" t="s">
        <v>55</v>
      </c>
      <c r="C15" s="100" t="s">
        <v>123</v>
      </c>
      <c r="D15" s="33">
        <f t="shared" si="0"/>
        <v>46148</v>
      </c>
      <c r="E15" s="83">
        <v>46148</v>
      </c>
      <c r="F15" s="101">
        <v>46155</v>
      </c>
      <c r="G15" s="101">
        <v>46166</v>
      </c>
      <c r="H15" s="33">
        <f>F15+22</f>
        <v>46177</v>
      </c>
      <c r="I15" s="33">
        <f>F15+25</f>
        <v>46180</v>
      </c>
      <c r="J15" s="33">
        <f>F15+26</f>
        <v>46181</v>
      </c>
      <c r="K15" s="30">
        <f>F15+28</f>
        <v>46183</v>
      </c>
      <c r="L15" s="8"/>
    </row>
    <row r="16" spans="1:12" ht="19.5" thickBot="1" x14ac:dyDescent="0.35">
      <c r="B16" s="74" t="s">
        <v>57</v>
      </c>
      <c r="C16" s="63" t="s">
        <v>124</v>
      </c>
      <c r="D16" s="28">
        <f t="shared" si="0"/>
        <v>46156</v>
      </c>
      <c r="E16" s="18">
        <v>46156</v>
      </c>
      <c r="F16" s="66">
        <v>46163</v>
      </c>
      <c r="G16" s="66">
        <v>46173</v>
      </c>
      <c r="H16" s="28">
        <f>F16+22</f>
        <v>46185</v>
      </c>
      <c r="I16" s="28">
        <f>F16+25</f>
        <v>46188</v>
      </c>
      <c r="J16" s="28">
        <f t="shared" ref="J16" si="1">F16+26</f>
        <v>46189</v>
      </c>
      <c r="K16" s="31">
        <f t="shared" ref="K16" si="2">F16+28</f>
        <v>46191</v>
      </c>
      <c r="L16" s="8"/>
    </row>
    <row r="17" spans="1:12" ht="18" customHeight="1" x14ac:dyDescent="0.3">
      <c r="B17" s="35"/>
      <c r="C17" s="126"/>
      <c r="D17" s="126"/>
      <c r="E17" s="24"/>
      <c r="F17" s="24"/>
      <c r="G17" s="24"/>
      <c r="H17" s="29"/>
      <c r="I17" s="34"/>
      <c r="J17" s="8"/>
      <c r="K17" s="8"/>
    </row>
    <row r="18" spans="1:12" ht="25.5" customHeight="1" thickBot="1" x14ac:dyDescent="0.55000000000000004">
      <c r="B18" s="215" t="s">
        <v>127</v>
      </c>
      <c r="C18" s="215"/>
      <c r="D18" s="215"/>
      <c r="E18" s="215"/>
      <c r="F18" s="215"/>
      <c r="G18" s="215"/>
      <c r="H18" s="215"/>
      <c r="I18" s="215"/>
      <c r="J18" s="219"/>
      <c r="K18" s="8"/>
      <c r="L18" s="10"/>
    </row>
    <row r="19" spans="1:12" ht="18" customHeight="1" x14ac:dyDescent="0.25">
      <c r="B19" s="277" t="s">
        <v>3</v>
      </c>
      <c r="C19" s="284" t="s">
        <v>4</v>
      </c>
      <c r="D19" s="242" t="s">
        <v>61</v>
      </c>
      <c r="E19" s="209" t="s">
        <v>25</v>
      </c>
      <c r="F19" s="227" t="s">
        <v>33</v>
      </c>
      <c r="G19" s="227" t="s">
        <v>15</v>
      </c>
      <c r="H19" s="227" t="s">
        <v>40</v>
      </c>
      <c r="I19" s="227" t="s">
        <v>41</v>
      </c>
      <c r="J19" s="8"/>
      <c r="K19" s="10"/>
    </row>
    <row r="20" spans="1:12" ht="18" customHeight="1" thickBot="1" x14ac:dyDescent="0.3">
      <c r="B20" s="283"/>
      <c r="C20" s="285"/>
      <c r="D20" s="243"/>
      <c r="E20" s="210"/>
      <c r="F20" s="228"/>
      <c r="G20" s="228"/>
      <c r="H20" s="228"/>
      <c r="I20" s="228"/>
      <c r="J20" s="8"/>
      <c r="K20" s="10"/>
    </row>
    <row r="21" spans="1:12" ht="20.25" customHeight="1" x14ac:dyDescent="0.3">
      <c r="B21" s="102" t="str">
        <f t="shared" ref="B21:G24" si="3">B13</f>
        <v>JOGELA</v>
      </c>
      <c r="C21" s="79" t="str">
        <f t="shared" si="3"/>
        <v>212N</v>
      </c>
      <c r="D21" s="145">
        <f>D13</f>
        <v>46132</v>
      </c>
      <c r="E21" s="83">
        <f t="shared" si="3"/>
        <v>46132</v>
      </c>
      <c r="F21" s="101">
        <f t="shared" si="3"/>
        <v>46137</v>
      </c>
      <c r="G21" s="101">
        <f t="shared" si="3"/>
        <v>46148</v>
      </c>
      <c r="H21" s="33">
        <f>F21+28</f>
        <v>46165</v>
      </c>
      <c r="I21" s="30">
        <f>G21+28</f>
        <v>46176</v>
      </c>
      <c r="J21" s="8"/>
      <c r="K21" s="10"/>
    </row>
    <row r="22" spans="1:12" ht="20.25" customHeight="1" x14ac:dyDescent="0.3">
      <c r="B22" s="73" t="str">
        <f t="shared" si="3"/>
        <v>COSCO ADEN</v>
      </c>
      <c r="C22" s="118" t="str">
        <f t="shared" si="3"/>
        <v>140N</v>
      </c>
      <c r="D22" s="33">
        <f>D14</f>
        <v>46140</v>
      </c>
      <c r="E22" s="83">
        <f t="shared" si="3"/>
        <v>46140</v>
      </c>
      <c r="F22" s="117">
        <f t="shared" si="3"/>
        <v>46146</v>
      </c>
      <c r="G22" s="117">
        <f t="shared" si="3"/>
        <v>46155</v>
      </c>
      <c r="H22" s="33">
        <f t="shared" ref="H22:I24" si="4">F22+28</f>
        <v>46174</v>
      </c>
      <c r="I22" s="30">
        <f>G22+28</f>
        <v>46183</v>
      </c>
      <c r="J22" s="8"/>
      <c r="K22" s="10"/>
    </row>
    <row r="23" spans="1:12" ht="20.25" customHeight="1" x14ac:dyDescent="0.3">
      <c r="B23" s="110" t="str">
        <f t="shared" si="3"/>
        <v>KOTA LAMBAI</v>
      </c>
      <c r="C23" s="100" t="str">
        <f t="shared" si="3"/>
        <v>186N</v>
      </c>
      <c r="D23" s="145">
        <f>D15</f>
        <v>46148</v>
      </c>
      <c r="E23" s="83">
        <f t="shared" si="3"/>
        <v>46148</v>
      </c>
      <c r="F23" s="117">
        <f t="shared" si="3"/>
        <v>46155</v>
      </c>
      <c r="G23" s="117">
        <f t="shared" si="3"/>
        <v>46166</v>
      </c>
      <c r="H23" s="33">
        <f t="shared" si="4"/>
        <v>46183</v>
      </c>
      <c r="I23" s="30">
        <f t="shared" si="4"/>
        <v>46194</v>
      </c>
      <c r="J23" s="8"/>
      <c r="K23" s="10"/>
    </row>
    <row r="24" spans="1:12" ht="20.25" customHeight="1" thickBot="1" x14ac:dyDescent="0.35">
      <c r="B24" s="74" t="str">
        <f t="shared" si="3"/>
        <v>OOCL CHICAGO</v>
      </c>
      <c r="C24" s="63" t="str">
        <f t="shared" si="3"/>
        <v>119N</v>
      </c>
      <c r="D24" s="146">
        <f>D16</f>
        <v>46156</v>
      </c>
      <c r="E24" s="18">
        <f t="shared" si="3"/>
        <v>46156</v>
      </c>
      <c r="F24" s="66">
        <f t="shared" si="3"/>
        <v>46163</v>
      </c>
      <c r="G24" s="66">
        <f t="shared" si="3"/>
        <v>46173</v>
      </c>
      <c r="H24" s="28">
        <f>F24+28</f>
        <v>46191</v>
      </c>
      <c r="I24" s="31">
        <f t="shared" si="4"/>
        <v>46201</v>
      </c>
      <c r="J24" s="8"/>
      <c r="K24" s="10"/>
    </row>
    <row r="25" spans="1:12" s="10" customFormat="1" ht="11.25" customHeight="1" x14ac:dyDescent="0.3">
      <c r="A25" s="13"/>
      <c r="B25" s="114"/>
      <c r="C25" s="62"/>
      <c r="D25" s="62"/>
      <c r="E25" s="24"/>
      <c r="F25" s="115"/>
      <c r="G25" s="115"/>
      <c r="H25" s="43"/>
      <c r="I25" s="43"/>
      <c r="J25" s="43"/>
      <c r="K25" s="8"/>
    </row>
    <row r="26" spans="1:12" ht="25.5" customHeight="1" thickBot="1" x14ac:dyDescent="0.55000000000000004">
      <c r="B26" s="215" t="s">
        <v>18</v>
      </c>
      <c r="C26" s="215"/>
      <c r="D26" s="215"/>
      <c r="E26" s="215"/>
      <c r="F26" s="215"/>
      <c r="G26" s="215"/>
      <c r="H26" s="215"/>
      <c r="I26" s="215"/>
      <c r="J26" s="215"/>
      <c r="K26" s="8"/>
    </row>
    <row r="27" spans="1:12" ht="18" customHeight="1" x14ac:dyDescent="0.25">
      <c r="B27" s="277" t="s">
        <v>3</v>
      </c>
      <c r="C27" s="284" t="s">
        <v>4</v>
      </c>
      <c r="D27" s="242" t="s">
        <v>61</v>
      </c>
      <c r="E27" s="209" t="s">
        <v>25</v>
      </c>
      <c r="F27" s="227" t="s">
        <v>33</v>
      </c>
      <c r="G27" s="281" t="s">
        <v>15</v>
      </c>
      <c r="H27" s="281" t="s">
        <v>54</v>
      </c>
      <c r="I27" s="289" t="s">
        <v>43</v>
      </c>
      <c r="J27" s="289" t="s">
        <v>19</v>
      </c>
      <c r="K27" s="8"/>
    </row>
    <row r="28" spans="1:12" ht="18" customHeight="1" thickBot="1" x14ac:dyDescent="0.3">
      <c r="B28" s="283"/>
      <c r="C28" s="286"/>
      <c r="D28" s="243"/>
      <c r="E28" s="210"/>
      <c r="F28" s="228"/>
      <c r="G28" s="287"/>
      <c r="H28" s="288"/>
      <c r="I28" s="290"/>
      <c r="J28" s="290"/>
      <c r="K28" s="8"/>
    </row>
    <row r="29" spans="1:12" ht="20.25" customHeight="1" x14ac:dyDescent="0.3">
      <c r="B29" s="102" t="str">
        <f t="shared" ref="B29:C32" si="5">B13</f>
        <v>JOGELA</v>
      </c>
      <c r="C29" s="79" t="str">
        <f t="shared" si="5"/>
        <v>212N</v>
      </c>
      <c r="D29" s="145">
        <f>D21</f>
        <v>46132</v>
      </c>
      <c r="E29" s="83">
        <f t="shared" ref="E29:G32" si="6">E21</f>
        <v>46132</v>
      </c>
      <c r="F29" s="101">
        <f t="shared" si="6"/>
        <v>46137</v>
      </c>
      <c r="G29" s="101">
        <f t="shared" si="6"/>
        <v>46148</v>
      </c>
      <c r="H29" s="64">
        <f>F29+48</f>
        <v>46185</v>
      </c>
      <c r="I29" s="64">
        <f>F29+48</f>
        <v>46185</v>
      </c>
      <c r="J29" s="65">
        <f>F29+45</f>
        <v>46182</v>
      </c>
      <c r="K29" s="8"/>
    </row>
    <row r="30" spans="1:12" ht="20.25" customHeight="1" x14ac:dyDescent="0.3">
      <c r="B30" s="73" t="str">
        <f t="shared" si="5"/>
        <v>COSCO ADEN</v>
      </c>
      <c r="C30" s="118" t="str">
        <f t="shared" si="5"/>
        <v>140N</v>
      </c>
      <c r="D30" s="33">
        <f>D22</f>
        <v>46140</v>
      </c>
      <c r="E30" s="83">
        <f t="shared" si="6"/>
        <v>46140</v>
      </c>
      <c r="F30" s="117">
        <f t="shared" si="6"/>
        <v>46146</v>
      </c>
      <c r="G30" s="117">
        <f t="shared" si="6"/>
        <v>46155</v>
      </c>
      <c r="H30" s="33">
        <f>F30+48</f>
        <v>46194</v>
      </c>
      <c r="I30" s="33">
        <f t="shared" ref="I30:I32" si="7">F30+48</f>
        <v>46194</v>
      </c>
      <c r="J30" s="30">
        <f t="shared" ref="J30:J32" si="8">F30+45</f>
        <v>46191</v>
      </c>
      <c r="K30" s="8"/>
    </row>
    <row r="31" spans="1:12" ht="20.25" customHeight="1" x14ac:dyDescent="0.3">
      <c r="B31" s="110" t="str">
        <f t="shared" si="5"/>
        <v>KOTA LAMBAI</v>
      </c>
      <c r="C31" s="100" t="str">
        <f t="shared" si="5"/>
        <v>186N</v>
      </c>
      <c r="D31" s="145">
        <f>D23</f>
        <v>46148</v>
      </c>
      <c r="E31" s="83">
        <f t="shared" si="6"/>
        <v>46148</v>
      </c>
      <c r="F31" s="117">
        <f t="shared" si="6"/>
        <v>46155</v>
      </c>
      <c r="G31" s="117">
        <f t="shared" si="6"/>
        <v>46166</v>
      </c>
      <c r="H31" s="33">
        <f t="shared" ref="H31:H32" si="9">F31+48</f>
        <v>46203</v>
      </c>
      <c r="I31" s="33">
        <f t="shared" si="7"/>
        <v>46203</v>
      </c>
      <c r="J31" s="30">
        <f t="shared" si="8"/>
        <v>46200</v>
      </c>
      <c r="K31" s="8"/>
    </row>
    <row r="32" spans="1:12" ht="20.25" customHeight="1" thickBot="1" x14ac:dyDescent="0.35">
      <c r="B32" s="74" t="str">
        <f t="shared" si="5"/>
        <v>OOCL CHICAGO</v>
      </c>
      <c r="C32" s="63" t="str">
        <f t="shared" si="5"/>
        <v>119N</v>
      </c>
      <c r="D32" s="146">
        <f>D24</f>
        <v>46156</v>
      </c>
      <c r="E32" s="18">
        <f t="shared" si="6"/>
        <v>46156</v>
      </c>
      <c r="F32" s="66">
        <f t="shared" si="6"/>
        <v>46163</v>
      </c>
      <c r="G32" s="66">
        <f t="shared" si="6"/>
        <v>46173</v>
      </c>
      <c r="H32" s="28">
        <f t="shared" si="9"/>
        <v>46211</v>
      </c>
      <c r="I32" s="28">
        <f t="shared" si="7"/>
        <v>46211</v>
      </c>
      <c r="J32" s="31">
        <f t="shared" si="8"/>
        <v>46208</v>
      </c>
      <c r="K32" s="8"/>
    </row>
    <row r="33" spans="1:11" ht="20.25" customHeight="1" x14ac:dyDescent="0.3">
      <c r="B33" s="108"/>
      <c r="C33" s="62"/>
      <c r="D33" s="62"/>
      <c r="E33" s="24"/>
      <c r="F33" s="109"/>
      <c r="G33" s="109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41"/>
      <c r="D34" s="41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41"/>
      <c r="D35" s="41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41"/>
      <c r="D36" s="41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41"/>
      <c r="D37" s="41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41"/>
      <c r="D38" s="41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41"/>
      <c r="D39" s="41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15" t="s">
        <v>20</v>
      </c>
      <c r="C43" s="215"/>
      <c r="D43" s="215"/>
      <c r="E43" s="215"/>
      <c r="F43" s="215"/>
      <c r="G43" s="215"/>
      <c r="H43" s="215"/>
      <c r="I43" s="215"/>
      <c r="J43" s="215"/>
      <c r="K43" s="8"/>
    </row>
    <row r="44" spans="1:11" ht="20.25" customHeight="1" x14ac:dyDescent="0.25">
      <c r="B44" s="277" t="s">
        <v>3</v>
      </c>
      <c r="C44" s="284" t="s">
        <v>4</v>
      </c>
      <c r="D44" s="242" t="s">
        <v>61</v>
      </c>
      <c r="E44" s="209" t="s">
        <v>25</v>
      </c>
      <c r="F44" s="227" t="s">
        <v>33</v>
      </c>
      <c r="G44" s="227" t="s">
        <v>15</v>
      </c>
      <c r="H44" s="281" t="s">
        <v>62</v>
      </c>
      <c r="I44" s="289" t="s">
        <v>63</v>
      </c>
      <c r="J44" s="227" t="s">
        <v>42</v>
      </c>
      <c r="K44" s="8"/>
    </row>
    <row r="45" spans="1:11" ht="20.25" customHeight="1" thickBot="1" x14ac:dyDescent="0.3">
      <c r="B45" s="283"/>
      <c r="C45" s="286"/>
      <c r="D45" s="243"/>
      <c r="E45" s="210"/>
      <c r="F45" s="228"/>
      <c r="G45" s="228"/>
      <c r="H45" s="287"/>
      <c r="I45" s="292"/>
      <c r="J45" s="228"/>
      <c r="K45" s="8"/>
    </row>
    <row r="46" spans="1:11" ht="20.25" customHeight="1" x14ac:dyDescent="0.3">
      <c r="B46" s="102" t="str">
        <f t="shared" ref="B46:G48" si="10">B13</f>
        <v>JOGELA</v>
      </c>
      <c r="C46" s="79" t="str">
        <f t="shared" si="10"/>
        <v>212N</v>
      </c>
      <c r="D46" s="145">
        <f>D13</f>
        <v>46132</v>
      </c>
      <c r="E46" s="83">
        <f t="shared" si="10"/>
        <v>46132</v>
      </c>
      <c r="F46" s="101">
        <f t="shared" si="10"/>
        <v>46137</v>
      </c>
      <c r="G46" s="101">
        <f t="shared" si="10"/>
        <v>46148</v>
      </c>
      <c r="H46" s="64">
        <f>F46+42</f>
        <v>46179</v>
      </c>
      <c r="I46" s="64">
        <f>F46+51</f>
        <v>46188</v>
      </c>
      <c r="J46" s="30">
        <f>F46+51</f>
        <v>46188</v>
      </c>
      <c r="K46" s="8"/>
    </row>
    <row r="47" spans="1:11" ht="20.25" customHeight="1" x14ac:dyDescent="0.3">
      <c r="B47" s="73" t="str">
        <f t="shared" si="10"/>
        <v>COSCO ADEN</v>
      </c>
      <c r="C47" s="118" t="str">
        <f t="shared" si="10"/>
        <v>140N</v>
      </c>
      <c r="D47" s="33">
        <f>D14</f>
        <v>46140</v>
      </c>
      <c r="E47" s="83">
        <f t="shared" si="10"/>
        <v>46140</v>
      </c>
      <c r="F47" s="117">
        <f t="shared" si="10"/>
        <v>46146</v>
      </c>
      <c r="G47" s="117">
        <f t="shared" si="10"/>
        <v>46155</v>
      </c>
      <c r="H47" s="33">
        <f t="shared" ref="H47:H49" si="11">F47+42</f>
        <v>46188</v>
      </c>
      <c r="I47" s="33">
        <f t="shared" ref="I47:I49" si="12">F47+51</f>
        <v>46197</v>
      </c>
      <c r="J47" s="30">
        <f>F47+51</f>
        <v>46197</v>
      </c>
      <c r="K47" s="8"/>
    </row>
    <row r="48" spans="1:11" ht="20.25" customHeight="1" x14ac:dyDescent="0.3">
      <c r="B48" s="110" t="str">
        <f t="shared" si="10"/>
        <v>KOTA LAMBAI</v>
      </c>
      <c r="C48" s="100" t="str">
        <f t="shared" si="10"/>
        <v>186N</v>
      </c>
      <c r="D48" s="145">
        <f>D15</f>
        <v>46148</v>
      </c>
      <c r="E48" s="83">
        <f t="shared" si="10"/>
        <v>46148</v>
      </c>
      <c r="F48" s="117">
        <f t="shared" si="10"/>
        <v>46155</v>
      </c>
      <c r="G48" s="117">
        <f t="shared" si="10"/>
        <v>46166</v>
      </c>
      <c r="H48" s="33">
        <f t="shared" si="11"/>
        <v>46197</v>
      </c>
      <c r="I48" s="33">
        <f t="shared" si="12"/>
        <v>46206</v>
      </c>
      <c r="J48" s="30">
        <f>F48+51</f>
        <v>46206</v>
      </c>
      <c r="K48" s="8"/>
    </row>
    <row r="49" spans="1:11" ht="20.25" customHeight="1" thickBot="1" x14ac:dyDescent="0.35">
      <c r="B49" s="74" t="str">
        <f t="shared" ref="B49:C49" si="13">B16</f>
        <v>OOCL CHICAGO</v>
      </c>
      <c r="C49" s="63" t="str">
        <f t="shared" si="13"/>
        <v>119N</v>
      </c>
      <c r="D49" s="146">
        <f>D16</f>
        <v>46156</v>
      </c>
      <c r="E49" s="18">
        <f t="shared" ref="E49:G49" si="14">E16</f>
        <v>46156</v>
      </c>
      <c r="F49" s="66">
        <f t="shared" si="14"/>
        <v>46163</v>
      </c>
      <c r="G49" s="66">
        <f t="shared" si="14"/>
        <v>46173</v>
      </c>
      <c r="H49" s="28">
        <f t="shared" si="11"/>
        <v>46205</v>
      </c>
      <c r="I49" s="28">
        <f t="shared" si="12"/>
        <v>46214</v>
      </c>
      <c r="J49" s="31">
        <f>F49+51</f>
        <v>46214</v>
      </c>
      <c r="K49" s="8"/>
    </row>
    <row r="50" spans="1:11" ht="12.75" customHeight="1" x14ac:dyDescent="0.2">
      <c r="B50" s="37"/>
      <c r="C50" s="38"/>
      <c r="D50" s="38"/>
      <c r="E50" s="39"/>
      <c r="F50" s="39"/>
      <c r="G50" s="29"/>
      <c r="H50" s="29"/>
      <c r="I50" s="34"/>
      <c r="J50" s="8"/>
      <c r="K50" s="8"/>
    </row>
    <row r="51" spans="1:11" ht="12.75" customHeight="1" x14ac:dyDescent="0.2">
      <c r="B51" s="37"/>
      <c r="C51" s="38"/>
      <c r="D51" s="38"/>
      <c r="E51" s="39"/>
      <c r="F51" s="39"/>
      <c r="G51" s="29"/>
      <c r="H51" s="29"/>
      <c r="I51" s="34"/>
      <c r="J51" s="8"/>
      <c r="K51" s="8"/>
    </row>
    <row r="52" spans="1:11" ht="24.75" customHeight="1" thickBot="1" x14ac:dyDescent="0.55000000000000004">
      <c r="B52" s="219" t="s">
        <v>21</v>
      </c>
      <c r="C52" s="219"/>
      <c r="D52" s="219"/>
      <c r="E52" s="219"/>
      <c r="F52" s="219"/>
      <c r="G52" s="219"/>
      <c r="H52" s="219"/>
      <c r="I52" s="219"/>
      <c r="J52" s="11"/>
      <c r="K52" s="8"/>
    </row>
    <row r="53" spans="1:11" ht="12.75" customHeight="1" x14ac:dyDescent="0.25">
      <c r="B53" s="277" t="s">
        <v>3</v>
      </c>
      <c r="C53" s="207" t="s">
        <v>4</v>
      </c>
      <c r="D53" s="242" t="s">
        <v>61</v>
      </c>
      <c r="E53" s="227" t="s">
        <v>25</v>
      </c>
      <c r="F53" s="227" t="s">
        <v>33</v>
      </c>
      <c r="G53" s="281" t="s">
        <v>22</v>
      </c>
      <c r="H53" s="221"/>
      <c r="I53" s="221"/>
      <c r="J53" s="8"/>
      <c r="K53" s="8"/>
    </row>
    <row r="54" spans="1:11" ht="25.5" customHeight="1" thickBot="1" x14ac:dyDescent="0.3">
      <c r="B54" s="283"/>
      <c r="C54" s="291"/>
      <c r="D54" s="243"/>
      <c r="E54" s="228"/>
      <c r="F54" s="228"/>
      <c r="G54" s="287"/>
      <c r="H54" s="222"/>
      <c r="I54" s="222"/>
      <c r="J54" s="8"/>
      <c r="K54" s="8"/>
    </row>
    <row r="55" spans="1:11" ht="18" customHeight="1" x14ac:dyDescent="0.3">
      <c r="B55" s="78" t="s">
        <v>77</v>
      </c>
      <c r="C55" s="127">
        <v>2607</v>
      </c>
      <c r="D55" s="83">
        <f>+E55</f>
        <v>46126</v>
      </c>
      <c r="E55" s="83">
        <v>46126</v>
      </c>
      <c r="F55" s="83">
        <v>46133</v>
      </c>
      <c r="G55" s="16">
        <v>46147</v>
      </c>
      <c r="H55" s="46"/>
      <c r="I55" s="46"/>
      <c r="J55" s="8"/>
      <c r="K55" s="8"/>
    </row>
    <row r="56" spans="1:11" ht="18" customHeight="1" x14ac:dyDescent="0.3">
      <c r="B56" s="78" t="s">
        <v>70</v>
      </c>
      <c r="C56" s="127">
        <v>2609</v>
      </c>
      <c r="D56" s="83">
        <f t="shared" ref="D56:D58" si="15">+E56</f>
        <v>46133</v>
      </c>
      <c r="E56" s="83">
        <v>46133</v>
      </c>
      <c r="F56" s="83">
        <v>46140</v>
      </c>
      <c r="G56" s="16">
        <v>46154</v>
      </c>
      <c r="H56" s="46"/>
      <c r="I56" s="46"/>
      <c r="J56" s="8"/>
      <c r="K56" s="8"/>
    </row>
    <row r="57" spans="1:11" ht="18" customHeight="1" x14ac:dyDescent="0.3">
      <c r="B57" s="78" t="s">
        <v>74</v>
      </c>
      <c r="C57" s="127">
        <v>2609</v>
      </c>
      <c r="D57" s="83">
        <f t="shared" si="15"/>
        <v>46140</v>
      </c>
      <c r="E57" s="83">
        <v>46140</v>
      </c>
      <c r="F57" s="83">
        <v>46147</v>
      </c>
      <c r="G57" s="16">
        <v>46161</v>
      </c>
      <c r="H57" s="46"/>
      <c r="I57" s="46"/>
      <c r="J57" s="8"/>
      <c r="K57" s="8"/>
    </row>
    <row r="58" spans="1:11" ht="18" customHeight="1" thickBot="1" x14ac:dyDescent="0.35">
      <c r="B58" s="77" t="s">
        <v>73</v>
      </c>
      <c r="C58" s="107">
        <v>2609</v>
      </c>
      <c r="D58" s="18">
        <f t="shared" si="15"/>
        <v>46147</v>
      </c>
      <c r="E58" s="18">
        <v>46147</v>
      </c>
      <c r="F58" s="18">
        <v>46154</v>
      </c>
      <c r="G58" s="19">
        <v>46168</v>
      </c>
      <c r="H58" s="46"/>
      <c r="I58" s="46"/>
      <c r="J58" s="8"/>
      <c r="K58" s="8"/>
    </row>
    <row r="59" spans="1:11" ht="18" hidden="1" customHeight="1" thickBot="1" x14ac:dyDescent="0.35">
      <c r="B59" s="77"/>
      <c r="C59" s="107"/>
      <c r="D59" s="18"/>
      <c r="E59" s="18"/>
      <c r="F59" s="18"/>
      <c r="G59" s="19"/>
      <c r="H59" s="46"/>
      <c r="I59" s="46"/>
      <c r="J59" s="8"/>
      <c r="K59" s="8"/>
    </row>
    <row r="60" spans="1:11" ht="18" customHeight="1" x14ac:dyDescent="0.3">
      <c r="B60" s="46"/>
      <c r="C60" s="46"/>
      <c r="D60" s="46"/>
      <c r="E60" s="46"/>
      <c r="F60" s="46"/>
      <c r="G60" s="46"/>
      <c r="H60" s="46"/>
      <c r="I60" s="46"/>
      <c r="J60" s="8"/>
      <c r="K60" s="8"/>
    </row>
    <row r="61" spans="1:11" ht="18" customHeight="1" x14ac:dyDescent="0.3">
      <c r="B61" s="58"/>
      <c r="C61" s="56"/>
      <c r="D61" s="56"/>
      <c r="E61" s="43"/>
      <c r="F61" s="43"/>
      <c r="G61" s="46"/>
      <c r="H61" s="46"/>
      <c r="I61" s="46"/>
      <c r="J61" s="8"/>
      <c r="K61" s="8"/>
    </row>
    <row r="62" spans="1:11" s="10" customFormat="1" ht="18" customHeight="1" x14ac:dyDescent="0.3">
      <c r="A62" s="13"/>
      <c r="B62" s="58"/>
      <c r="C62" s="56"/>
      <c r="D62" s="56"/>
      <c r="E62" s="43"/>
      <c r="F62" s="43"/>
      <c r="G62" s="46"/>
      <c r="H62" s="46"/>
      <c r="I62" s="46"/>
      <c r="J62" s="8"/>
      <c r="K62" s="8"/>
    </row>
    <row r="63" spans="1:11" s="10" customFormat="1" ht="18" customHeight="1" x14ac:dyDescent="0.3">
      <c r="A63" s="13"/>
      <c r="B63" s="58"/>
      <c r="C63" s="56"/>
      <c r="D63" s="56"/>
      <c r="E63" s="43"/>
      <c r="F63" s="43"/>
      <c r="G63" s="46"/>
      <c r="H63" s="46"/>
      <c r="I63" s="46"/>
      <c r="J63" s="8"/>
      <c r="K63" s="8"/>
    </row>
    <row r="64" spans="1:11" s="10" customFormat="1" ht="18" customHeight="1" x14ac:dyDescent="0.3">
      <c r="A64" s="13"/>
      <c r="B64" s="58"/>
      <c r="C64" s="56"/>
      <c r="D64" s="56"/>
      <c r="E64" s="43"/>
      <c r="F64" s="43"/>
      <c r="G64" s="46"/>
      <c r="H64" s="46"/>
      <c r="I64" s="46"/>
      <c r="J64" s="8"/>
      <c r="K64" s="8"/>
    </row>
    <row r="65" spans="1:11" s="10" customFormat="1" ht="17.25" customHeight="1" thickBot="1" x14ac:dyDescent="0.35">
      <c r="A65" s="13"/>
      <c r="B65" s="59"/>
      <c r="C65" s="60"/>
      <c r="D65" s="60"/>
      <c r="E65" s="55"/>
      <c r="F65" s="55"/>
      <c r="G65" s="57"/>
      <c r="H65" s="46"/>
      <c r="I65" s="46"/>
      <c r="J65" s="8"/>
      <c r="K65" s="8"/>
    </row>
    <row r="66" spans="1:11" ht="18" customHeight="1" x14ac:dyDescent="0.2">
      <c r="B66" s="37"/>
      <c r="C66" s="38"/>
      <c r="D66" s="38"/>
      <c r="E66" s="39"/>
      <c r="F66" s="39"/>
      <c r="G66" s="29"/>
      <c r="H66" s="29"/>
      <c r="I66" s="34"/>
      <c r="J66" s="8"/>
      <c r="K66" s="8"/>
    </row>
    <row r="67" spans="1:11" ht="18" customHeight="1" x14ac:dyDescent="0.2">
      <c r="B67" s="37"/>
      <c r="C67" s="38"/>
      <c r="D67" s="38"/>
      <c r="E67" s="39"/>
      <c r="F67" s="39"/>
      <c r="G67" s="29"/>
      <c r="H67" s="29"/>
      <c r="I67" s="34"/>
      <c r="J67" s="8"/>
      <c r="K67" s="8"/>
    </row>
    <row r="68" spans="1:11" ht="18" customHeight="1" x14ac:dyDescent="0.2">
      <c r="B68" s="37"/>
      <c r="C68" s="38"/>
      <c r="D68" s="38"/>
      <c r="E68" s="39"/>
      <c r="F68" s="39"/>
      <c r="G68" s="29"/>
      <c r="H68" s="29"/>
      <c r="I68" s="34"/>
      <c r="J68" s="8"/>
      <c r="K68" s="8"/>
    </row>
    <row r="69" spans="1:11" ht="18" customHeight="1" x14ac:dyDescent="0.2">
      <c r="B69" s="37"/>
      <c r="C69" s="38"/>
      <c r="D69" s="38"/>
      <c r="E69" s="39"/>
      <c r="F69" s="39"/>
      <c r="G69" s="29"/>
      <c r="H69" s="29"/>
      <c r="I69" s="34"/>
      <c r="J69" s="8"/>
      <c r="K69" s="8"/>
    </row>
    <row r="70" spans="1:11" ht="18" customHeight="1" x14ac:dyDescent="0.2">
      <c r="B70" s="37"/>
      <c r="C70" s="38"/>
      <c r="D70" s="38"/>
      <c r="E70" s="39"/>
      <c r="F70" s="39"/>
      <c r="G70" s="29"/>
      <c r="H70" s="29"/>
      <c r="I70" s="34"/>
      <c r="J70" s="8"/>
      <c r="K70" s="8"/>
    </row>
    <row r="71" spans="1:11" ht="18" customHeight="1" x14ac:dyDescent="0.2">
      <c r="B71" s="37"/>
      <c r="C71" s="38"/>
      <c r="D71" s="38"/>
      <c r="E71" s="39"/>
      <c r="F71" s="39"/>
      <c r="G71" s="29"/>
      <c r="H71" s="29"/>
      <c r="I71" s="34"/>
      <c r="J71" s="8"/>
      <c r="K71" s="8"/>
    </row>
    <row r="72" spans="1:11" ht="18" customHeight="1" x14ac:dyDescent="0.2">
      <c r="B72" s="37"/>
      <c r="C72" s="38"/>
      <c r="D72" s="38"/>
      <c r="E72" s="39"/>
      <c r="F72" s="39"/>
      <c r="G72" s="29"/>
      <c r="H72" s="29"/>
      <c r="I72" s="34"/>
      <c r="J72" s="8"/>
      <c r="K72" s="8"/>
    </row>
    <row r="73" spans="1:11" ht="18" customHeight="1" x14ac:dyDescent="0.2">
      <c r="B73" s="37"/>
      <c r="C73" s="38"/>
      <c r="D73" s="38"/>
      <c r="E73" s="39"/>
      <c r="F73" s="39"/>
      <c r="G73" s="29"/>
      <c r="H73" s="29"/>
      <c r="I73" s="34"/>
      <c r="J73" s="8"/>
      <c r="K73" s="8"/>
    </row>
    <row r="74" spans="1:11" ht="18" customHeight="1" x14ac:dyDescent="0.2">
      <c r="B74" s="37"/>
      <c r="C74" s="38"/>
      <c r="D74" s="38"/>
      <c r="E74" s="39"/>
      <c r="F74" s="39"/>
      <c r="G74" s="29"/>
      <c r="H74" s="29"/>
      <c r="I74" s="44"/>
      <c r="J74" s="44"/>
      <c r="K74" s="44"/>
    </row>
    <row r="75" spans="1:11" ht="18" customHeight="1" x14ac:dyDescent="0.2">
      <c r="B75" s="37"/>
      <c r="C75" s="38"/>
      <c r="D75" s="38"/>
      <c r="E75" s="39"/>
      <c r="F75" s="39"/>
      <c r="G75" s="29"/>
      <c r="H75" s="29"/>
      <c r="I75" s="44"/>
      <c r="J75" s="44"/>
      <c r="K75" s="44"/>
    </row>
    <row r="76" spans="1:11" ht="18" customHeight="1" x14ac:dyDescent="0.2">
      <c r="B76" s="37"/>
      <c r="C76" s="47"/>
      <c r="D76" s="47"/>
      <c r="E76" s="39"/>
      <c r="F76" s="39"/>
      <c r="G76" s="29"/>
      <c r="H76" s="29"/>
      <c r="I76" s="44"/>
      <c r="J76" s="44"/>
      <c r="K76" s="44"/>
    </row>
    <row r="77" spans="1:11" ht="18" customHeight="1" x14ac:dyDescent="0.2">
      <c r="B77" s="37"/>
      <c r="C77" s="47"/>
      <c r="D77" s="47"/>
      <c r="E77" s="39"/>
      <c r="F77" s="39"/>
      <c r="G77" s="29"/>
      <c r="H77" s="29"/>
      <c r="I77" s="44"/>
      <c r="J77" s="44"/>
      <c r="K77" s="44"/>
    </row>
    <row r="78" spans="1:11" ht="18" customHeight="1" x14ac:dyDescent="0.25">
      <c r="B78" s="47"/>
      <c r="C78" s="47"/>
      <c r="D78" s="47"/>
      <c r="E78" s="8"/>
      <c r="F78" s="8"/>
      <c r="G78" s="8"/>
      <c r="H78" s="8"/>
      <c r="I78" s="8"/>
      <c r="J78" s="8"/>
      <c r="K78" s="8"/>
    </row>
    <row r="79" spans="1:11" ht="18" customHeight="1" x14ac:dyDescent="0.25">
      <c r="B79" s="47"/>
      <c r="C79" s="47"/>
      <c r="D79" s="47"/>
      <c r="E79" s="8"/>
      <c r="F79" s="8"/>
      <c r="G79" s="8"/>
      <c r="H79" s="8"/>
      <c r="I79" s="8"/>
      <c r="J79" s="8"/>
      <c r="K79" s="8"/>
    </row>
    <row r="80" spans="1:11" ht="18" customHeight="1" x14ac:dyDescent="0.25">
      <c r="B80" s="6"/>
      <c r="C80" s="6"/>
      <c r="D80" s="6"/>
      <c r="E80" s="7"/>
      <c r="F80" s="7"/>
      <c r="G80" s="7"/>
      <c r="H80" s="7"/>
      <c r="I80" s="7"/>
      <c r="J80" s="45"/>
    </row>
    <row r="81" spans="2:11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  <c r="K81" s="45"/>
    </row>
    <row r="82" spans="2:11" ht="18" customHeight="1" x14ac:dyDescent="0.25">
      <c r="B82" s="6"/>
      <c r="C82" s="6"/>
      <c r="D82" s="6"/>
      <c r="E82" s="7"/>
      <c r="F82" s="7"/>
      <c r="G82" s="7"/>
      <c r="H82" s="7"/>
      <c r="I82" s="7"/>
      <c r="J82" s="45"/>
    </row>
    <row r="83" spans="2:11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1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1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1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1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1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1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1" ht="18" customHeight="1" x14ac:dyDescent="0.25">
      <c r="B92" s="52"/>
      <c r="C92" s="53"/>
      <c r="D92" s="53"/>
      <c r="E92" s="54"/>
      <c r="F92" s="54"/>
      <c r="G92" s="54"/>
      <c r="H92" s="54"/>
      <c r="I92" s="54"/>
      <c r="J92" s="54"/>
      <c r="K92" s="54"/>
    </row>
    <row r="93" spans="2:11" ht="18" customHeight="1" x14ac:dyDescent="0.25">
      <c r="B93" s="52"/>
      <c r="C93" s="53"/>
      <c r="D93" s="53"/>
      <c r="E93" s="54"/>
      <c r="F93" s="54"/>
      <c r="G93" s="54"/>
      <c r="H93" s="54"/>
      <c r="I93" s="54"/>
      <c r="J93" s="54"/>
      <c r="K93" s="54"/>
    </row>
    <row r="94" spans="2:11" ht="18" customHeight="1" x14ac:dyDescent="0.25">
      <c r="B94" s="52"/>
      <c r="C94" s="53"/>
      <c r="D94" s="53"/>
      <c r="E94" s="54"/>
      <c r="F94" s="54"/>
      <c r="G94" s="54"/>
      <c r="H94" s="54"/>
      <c r="I94" s="54"/>
      <c r="J94" s="54"/>
      <c r="K94" s="54"/>
    </row>
    <row r="95" spans="2:11" ht="18" customHeight="1" x14ac:dyDescent="0.25">
      <c r="B95" s="52"/>
      <c r="C95" s="53"/>
      <c r="D95" s="53"/>
      <c r="E95" s="54"/>
      <c r="F95" s="54"/>
      <c r="G95" s="54"/>
      <c r="H95" s="54"/>
      <c r="I95" s="54"/>
      <c r="J95" s="54"/>
      <c r="K95" s="54"/>
    </row>
    <row r="96" spans="2:11" ht="18" customHeight="1" x14ac:dyDescent="0.25">
      <c r="B96" s="52"/>
      <c r="C96" s="53"/>
      <c r="D96" s="53"/>
      <c r="E96" s="54"/>
      <c r="F96" s="54"/>
      <c r="G96" s="54"/>
      <c r="H96" s="54"/>
      <c r="I96" s="54"/>
      <c r="J96" s="54"/>
      <c r="K96" s="54"/>
    </row>
    <row r="97" spans="2:10" ht="18" customHeight="1" x14ac:dyDescent="0.25">
      <c r="B97" s="49"/>
      <c r="C97" s="50"/>
      <c r="D97" s="50"/>
      <c r="E97" s="51"/>
      <c r="F97" s="51"/>
      <c r="G97" s="51"/>
      <c r="H97" s="51"/>
      <c r="I97" s="7"/>
      <c r="J97" s="7"/>
    </row>
    <row r="98" spans="2:10" ht="18" customHeight="1" x14ac:dyDescent="0.25">
      <c r="B98" s="49"/>
      <c r="C98" s="50"/>
      <c r="D98" s="50"/>
      <c r="E98" s="51"/>
      <c r="F98" s="51"/>
      <c r="G98" s="51"/>
      <c r="H98" s="51"/>
      <c r="I98" s="7"/>
      <c r="J98" s="7"/>
    </row>
    <row r="99" spans="2:10" ht="18" customHeight="1" x14ac:dyDescent="0.25">
      <c r="B99" s="49"/>
      <c r="C99" s="50"/>
      <c r="D99" s="50"/>
      <c r="E99" s="51"/>
      <c r="F99" s="51"/>
      <c r="G99" s="51"/>
      <c r="H99" s="51"/>
      <c r="I99" s="7"/>
      <c r="J99" s="7"/>
    </row>
    <row r="100" spans="2:10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0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0" ht="18" customHeight="1" x14ac:dyDescent="0.25">
      <c r="B102" s="6"/>
      <c r="C102" s="6"/>
      <c r="D102" s="6"/>
      <c r="E102" s="7"/>
      <c r="F102" s="7"/>
      <c r="G102" s="7"/>
      <c r="H102" s="7"/>
      <c r="I102" s="7"/>
      <c r="J102" s="7"/>
    </row>
    <row r="103" spans="2:10" ht="18" customHeight="1" x14ac:dyDescent="0.25">
      <c r="B103" s="6"/>
      <c r="C103" s="6"/>
      <c r="D103" s="6"/>
      <c r="E103" s="7"/>
      <c r="F103" s="7"/>
      <c r="G103" s="7"/>
      <c r="H103" s="7"/>
      <c r="I103" s="7"/>
      <c r="J103" s="7"/>
    </row>
    <row r="104" spans="2:10" ht="18" customHeight="1" x14ac:dyDescent="0.25">
      <c r="B104" s="260"/>
      <c r="C104" s="261"/>
      <c r="D104" s="138"/>
      <c r="E104" s="258"/>
      <c r="F104" s="258"/>
      <c r="G104" s="258"/>
      <c r="H104" s="7"/>
      <c r="I104" s="7"/>
      <c r="J104" s="7"/>
    </row>
    <row r="105" spans="2:10" ht="18" customHeight="1" x14ac:dyDescent="0.25">
      <c r="B105" s="260"/>
      <c r="C105" s="260"/>
      <c r="D105" s="137"/>
      <c r="E105" s="259"/>
      <c r="F105" s="259"/>
      <c r="G105" s="259"/>
      <c r="H105" s="7"/>
      <c r="I105" s="7"/>
      <c r="J105" s="7"/>
    </row>
    <row r="106" spans="2:10" ht="18.75" x14ac:dyDescent="0.3">
      <c r="B106" s="106"/>
      <c r="C106" s="100"/>
      <c r="D106" s="100"/>
      <c r="E106" s="83"/>
      <c r="F106" s="101"/>
      <c r="G106" s="101"/>
      <c r="H106" s="7"/>
      <c r="I106" s="7"/>
      <c r="J106" s="7"/>
    </row>
    <row r="107" spans="2:10" ht="18.75" x14ac:dyDescent="0.3">
      <c r="B107" s="106"/>
      <c r="C107" s="100"/>
      <c r="D107" s="100"/>
      <c r="E107" s="83"/>
      <c r="F107" s="101"/>
      <c r="G107" s="101"/>
      <c r="H107" s="7"/>
      <c r="I107" s="7"/>
      <c r="J107" s="7"/>
    </row>
    <row r="108" spans="2:10" ht="18.75" x14ac:dyDescent="0.3">
      <c r="B108" s="106"/>
      <c r="C108" s="100"/>
      <c r="D108" s="100"/>
      <c r="E108" s="83"/>
      <c r="F108" s="101"/>
      <c r="G108" s="101"/>
      <c r="H108" s="7"/>
      <c r="I108" s="7"/>
      <c r="J108" s="7"/>
    </row>
    <row r="109" spans="2:10" ht="18" customHeight="1" x14ac:dyDescent="0.3">
      <c r="B109" s="106"/>
      <c r="C109" s="100"/>
      <c r="D109" s="100"/>
      <c r="E109" s="83"/>
      <c r="F109" s="101"/>
      <c r="G109" s="101"/>
      <c r="H109" s="7"/>
      <c r="I109" s="7"/>
      <c r="J109" s="7"/>
    </row>
    <row r="110" spans="2:10" ht="18" customHeight="1" x14ac:dyDescent="0.3">
      <c r="B110" s="106"/>
      <c r="C110" s="100"/>
      <c r="D110" s="100"/>
      <c r="E110" s="83"/>
      <c r="F110" s="101"/>
      <c r="G110" s="101"/>
      <c r="H110" s="7"/>
      <c r="I110" s="7"/>
      <c r="J110" s="7"/>
    </row>
    <row r="111" spans="2:10" ht="18" customHeight="1" x14ac:dyDescent="0.3">
      <c r="B111" s="106"/>
      <c r="C111" s="100"/>
      <c r="D111" s="100"/>
      <c r="E111" s="83"/>
      <c r="F111" s="101"/>
      <c r="G111" s="101"/>
      <c r="H111" s="7"/>
      <c r="I111" s="7"/>
      <c r="J111" s="7"/>
    </row>
    <row r="112" spans="2:10" ht="18" customHeight="1" x14ac:dyDescent="0.3">
      <c r="B112" s="106"/>
      <c r="C112" s="100"/>
      <c r="D112" s="100"/>
      <c r="E112" s="83"/>
      <c r="F112" s="101"/>
      <c r="G112" s="101"/>
    </row>
    <row r="113" spans="2:7" ht="18" customHeight="1" x14ac:dyDescent="0.3">
      <c r="B113" s="106"/>
      <c r="C113" s="100"/>
      <c r="D113" s="100"/>
      <c r="E113" s="83"/>
      <c r="F113" s="101"/>
      <c r="G113" s="101"/>
    </row>
    <row r="114" spans="2:7" ht="18" customHeight="1" x14ac:dyDescent="0.3">
      <c r="B114" s="106"/>
      <c r="C114" s="100"/>
      <c r="D114" s="100"/>
      <c r="E114" s="83"/>
      <c r="F114" s="101"/>
      <c r="G114" s="101"/>
    </row>
    <row r="115" spans="2:7" ht="18" customHeight="1" x14ac:dyDescent="0.3">
      <c r="B115" s="106"/>
      <c r="C115" s="100"/>
      <c r="D115" s="100"/>
      <c r="E115" s="83"/>
      <c r="F115" s="101"/>
      <c r="G115" s="101"/>
    </row>
    <row r="116" spans="2:7" ht="18" customHeight="1" x14ac:dyDescent="0.3">
      <c r="B116" s="106"/>
      <c r="C116" s="100"/>
      <c r="D116" s="100"/>
      <c r="E116" s="83"/>
      <c r="F116" s="101"/>
      <c r="G116" s="101"/>
    </row>
    <row r="117" spans="2:7" ht="18" customHeight="1" x14ac:dyDescent="0.3">
      <c r="B117" s="106"/>
      <c r="C117" s="100"/>
      <c r="D117" s="100"/>
      <c r="E117" s="83"/>
      <c r="F117" s="101"/>
      <c r="G117" s="101"/>
    </row>
    <row r="122" spans="2:7" ht="12.75" customHeight="1" x14ac:dyDescent="0.25"/>
    <row r="124" spans="2:7" ht="12.75" customHeight="1" x14ac:dyDescent="0.25"/>
    <row r="130" ht="12.75" customHeight="1" x14ac:dyDescent="0.25"/>
    <row r="133" ht="12.75" customHeight="1" x14ac:dyDescent="0.25"/>
    <row r="138" ht="12.75" customHeight="1" x14ac:dyDescent="0.25"/>
    <row r="141" ht="12.75" customHeight="1" x14ac:dyDescent="0.25"/>
    <row r="147" ht="12.75" customHeight="1" x14ac:dyDescent="0.25"/>
  </sheetData>
  <mergeCells count="58">
    <mergeCell ref="H19:H20"/>
    <mergeCell ref="I19:I20"/>
    <mergeCell ref="D44:D45"/>
    <mergeCell ref="D53:D54"/>
    <mergeCell ref="G104:G105"/>
    <mergeCell ref="B43:J43"/>
    <mergeCell ref="B44:B45"/>
    <mergeCell ref="C44:C45"/>
    <mergeCell ref="E44:E45"/>
    <mergeCell ref="F44:F45"/>
    <mergeCell ref="G44:G45"/>
    <mergeCell ref="H44:H45"/>
    <mergeCell ref="I44:I45"/>
    <mergeCell ref="J44:J45"/>
    <mergeCell ref="B104:B105"/>
    <mergeCell ref="C104:C105"/>
    <mergeCell ref="E104:E105"/>
    <mergeCell ref="F104:F105"/>
    <mergeCell ref="B52:I52"/>
    <mergeCell ref="B53:B54"/>
    <mergeCell ref="C53:C54"/>
    <mergeCell ref="E53:E54"/>
    <mergeCell ref="F53:F54"/>
    <mergeCell ref="G53:G54"/>
    <mergeCell ref="H53:H54"/>
    <mergeCell ref="I53:I54"/>
    <mergeCell ref="B26:J26"/>
    <mergeCell ref="B27:B28"/>
    <mergeCell ref="C27:C28"/>
    <mergeCell ref="E27:E28"/>
    <mergeCell ref="F27:F28"/>
    <mergeCell ref="G27:G28"/>
    <mergeCell ref="H27:H28"/>
    <mergeCell ref="I27:I28"/>
    <mergeCell ref="J27:J28"/>
    <mergeCell ref="D27:D28"/>
    <mergeCell ref="B19:B20"/>
    <mergeCell ref="C19:C20"/>
    <mergeCell ref="E19:E20"/>
    <mergeCell ref="F19:F20"/>
    <mergeCell ref="G19:G20"/>
    <mergeCell ref="D19:D20"/>
    <mergeCell ref="B18:J18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K11:K12"/>
    <mergeCell ref="H11:H12"/>
    <mergeCell ref="A6:J6"/>
    <mergeCell ref="A7:J7"/>
    <mergeCell ref="A8:J8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37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27"/>
  <sheetViews>
    <sheetView view="pageBreakPreview" zoomScaleNormal="100" zoomScaleSheetLayoutView="100" zoomScalePageLayoutView="110" workbookViewId="0">
      <selection activeCell="B14" sqref="B14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203" t="s">
        <v>30</v>
      </c>
      <c r="B6" s="203"/>
      <c r="C6" s="203"/>
      <c r="D6" s="203"/>
      <c r="E6" s="203"/>
      <c r="F6" s="203"/>
      <c r="G6" s="203"/>
      <c r="H6" s="203"/>
      <c r="I6" s="203"/>
      <c r="J6" s="203"/>
    </row>
    <row r="7" spans="1:11" s="20" customFormat="1" ht="45" x14ac:dyDescent="0.25">
      <c r="A7" s="203" t="s">
        <v>1</v>
      </c>
      <c r="B7" s="203"/>
      <c r="C7" s="203"/>
      <c r="D7" s="203"/>
      <c r="E7" s="203"/>
      <c r="F7" s="203"/>
      <c r="G7" s="203"/>
      <c r="H7" s="203"/>
      <c r="I7" s="203"/>
      <c r="J7" s="203"/>
    </row>
    <row r="8" spans="1:11" s="4" customFormat="1" ht="34.5" x14ac:dyDescent="0.25">
      <c r="A8" s="204" t="str">
        <f>MELBOURNE!A7</f>
        <v>13th April 2026</v>
      </c>
      <c r="B8" s="204"/>
      <c r="C8" s="204"/>
      <c r="D8" s="204"/>
      <c r="E8" s="204"/>
      <c r="F8" s="204"/>
      <c r="G8" s="204"/>
      <c r="H8" s="204"/>
      <c r="I8" s="204"/>
      <c r="J8" s="204"/>
      <c r="K8" s="20"/>
    </row>
    <row r="9" spans="1:11" s="4" customFormat="1" ht="17.2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20"/>
    </row>
    <row r="10" spans="1:11" ht="18.75" x14ac:dyDescent="0.3">
      <c r="B10" s="76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219" t="s">
        <v>14</v>
      </c>
      <c r="C11" s="219"/>
      <c r="D11" s="219"/>
      <c r="E11" s="219"/>
      <c r="F11" s="219"/>
      <c r="G11" s="219"/>
      <c r="H11" s="219"/>
      <c r="I11" s="219"/>
      <c r="J11" s="219"/>
      <c r="K11" s="8"/>
    </row>
    <row r="12" spans="1:11" ht="12.75" customHeight="1" x14ac:dyDescent="0.25">
      <c r="B12" s="240" t="s">
        <v>3</v>
      </c>
      <c r="C12" s="242" t="s">
        <v>4</v>
      </c>
      <c r="D12" s="242" t="s">
        <v>61</v>
      </c>
      <c r="E12" s="213" t="s">
        <v>25</v>
      </c>
      <c r="F12" s="213" t="s">
        <v>31</v>
      </c>
      <c r="G12" s="213" t="s">
        <v>15</v>
      </c>
      <c r="H12" s="213" t="s">
        <v>46</v>
      </c>
      <c r="I12" s="213" t="s">
        <v>16</v>
      </c>
      <c r="J12" s="293" t="s">
        <v>17</v>
      </c>
      <c r="K12" s="293" t="s">
        <v>38</v>
      </c>
    </row>
    <row r="13" spans="1:11" ht="24.75" customHeight="1" thickBot="1" x14ac:dyDescent="0.3">
      <c r="B13" s="241"/>
      <c r="C13" s="243"/>
      <c r="D13" s="243"/>
      <c r="E13" s="295"/>
      <c r="F13" s="295"/>
      <c r="G13" s="295"/>
      <c r="H13" s="214"/>
      <c r="I13" s="214"/>
      <c r="J13" s="294"/>
      <c r="K13" s="294"/>
    </row>
    <row r="14" spans="1:11" ht="18.75" x14ac:dyDescent="0.3">
      <c r="B14" s="144" t="s">
        <v>57</v>
      </c>
      <c r="C14" s="100" t="s">
        <v>78</v>
      </c>
      <c r="D14" s="33">
        <f>E14</f>
        <v>46128</v>
      </c>
      <c r="E14" s="33">
        <v>46128</v>
      </c>
      <c r="F14" s="33">
        <v>46135</v>
      </c>
      <c r="G14" s="33">
        <v>46141</v>
      </c>
      <c r="H14" s="33">
        <f t="shared" ref="H14:H17" si="0">F14+20</f>
        <v>46155</v>
      </c>
      <c r="I14" s="64">
        <f>F14+18</f>
        <v>46153</v>
      </c>
      <c r="J14" s="64">
        <f>F14+21</f>
        <v>46156</v>
      </c>
      <c r="K14" s="65">
        <f>G14+17</f>
        <v>46158</v>
      </c>
    </row>
    <row r="15" spans="1:11" ht="18.75" x14ac:dyDescent="0.3">
      <c r="B15" s="144" t="s">
        <v>36</v>
      </c>
      <c r="C15" s="100" t="s">
        <v>102</v>
      </c>
      <c r="D15" s="33">
        <f t="shared" ref="D15" si="1">E15</f>
        <v>46140</v>
      </c>
      <c r="E15" s="33">
        <v>46140</v>
      </c>
      <c r="F15" s="33">
        <v>46146</v>
      </c>
      <c r="G15" s="33">
        <v>46152</v>
      </c>
      <c r="H15" s="33">
        <f t="shared" si="0"/>
        <v>46166</v>
      </c>
      <c r="I15" s="33">
        <f t="shared" ref="I15:I17" si="2">F15+18</f>
        <v>46164</v>
      </c>
      <c r="J15" s="33">
        <f>F15+21</f>
        <v>46167</v>
      </c>
      <c r="K15" s="30">
        <f t="shared" ref="K15:K17" si="3">G15+17</f>
        <v>46169</v>
      </c>
    </row>
    <row r="16" spans="1:11" ht="18.75" x14ac:dyDescent="0.3">
      <c r="B16" s="144" t="s">
        <v>71</v>
      </c>
      <c r="C16" s="100" t="s">
        <v>103</v>
      </c>
      <c r="D16" s="33">
        <f>E16</f>
        <v>46147</v>
      </c>
      <c r="E16" s="33">
        <v>46147</v>
      </c>
      <c r="F16" s="33">
        <v>46153</v>
      </c>
      <c r="G16" s="33">
        <v>46159</v>
      </c>
      <c r="H16" s="33">
        <f t="shared" si="0"/>
        <v>46173</v>
      </c>
      <c r="I16" s="33">
        <f t="shared" si="2"/>
        <v>46171</v>
      </c>
      <c r="J16" s="33">
        <f t="shared" ref="J16:J17" si="4">F16+21</f>
        <v>46174</v>
      </c>
      <c r="K16" s="30">
        <f t="shared" si="3"/>
        <v>46176</v>
      </c>
    </row>
    <row r="17" spans="1:11" ht="18.75" customHeight="1" thickBot="1" x14ac:dyDescent="0.35">
      <c r="B17" s="143" t="s">
        <v>55</v>
      </c>
      <c r="C17" s="63" t="s">
        <v>123</v>
      </c>
      <c r="D17" s="28">
        <f>E17</f>
        <v>46154</v>
      </c>
      <c r="E17" s="28">
        <v>46154</v>
      </c>
      <c r="F17" s="28">
        <v>46160</v>
      </c>
      <c r="G17" s="28">
        <v>46166</v>
      </c>
      <c r="H17" s="28">
        <f t="shared" si="0"/>
        <v>46180</v>
      </c>
      <c r="I17" s="28">
        <f t="shared" si="2"/>
        <v>46178</v>
      </c>
      <c r="J17" s="28">
        <f t="shared" si="4"/>
        <v>46181</v>
      </c>
      <c r="K17" s="31">
        <f t="shared" si="3"/>
        <v>46183</v>
      </c>
    </row>
    <row r="18" spans="1:11" ht="18.75" customHeight="1" x14ac:dyDescent="0.25">
      <c r="B18" s="75"/>
      <c r="C18" s="75"/>
      <c r="D18" s="75"/>
      <c r="E18" s="75"/>
      <c r="F18" s="75"/>
      <c r="G18" s="75"/>
      <c r="H18" s="75"/>
      <c r="I18" s="75"/>
      <c r="J18" s="75"/>
      <c r="K18" s="8"/>
    </row>
    <row r="19" spans="1:11" ht="35.25" customHeight="1" thickBot="1" x14ac:dyDescent="0.55000000000000004">
      <c r="B19" s="219" t="s">
        <v>127</v>
      </c>
      <c r="C19" s="219"/>
      <c r="D19" s="219"/>
      <c r="E19" s="219"/>
      <c r="F19" s="219"/>
      <c r="G19" s="219"/>
      <c r="H19" s="219"/>
      <c r="I19" s="219"/>
      <c r="J19" s="219"/>
      <c r="K19" s="8"/>
    </row>
    <row r="20" spans="1:11" ht="18" customHeight="1" x14ac:dyDescent="0.25">
      <c r="B20" s="277" t="s">
        <v>3</v>
      </c>
      <c r="C20" s="238" t="s">
        <v>4</v>
      </c>
      <c r="D20" s="242" t="s">
        <v>61</v>
      </c>
      <c r="E20" s="227" t="s">
        <v>25</v>
      </c>
      <c r="F20" s="227" t="s">
        <v>31</v>
      </c>
      <c r="G20" s="227" t="s">
        <v>15</v>
      </c>
      <c r="H20" s="227" t="s">
        <v>40</v>
      </c>
      <c r="I20" s="289" t="s">
        <v>41</v>
      </c>
      <c r="J20" s="8"/>
      <c r="K20" s="3"/>
    </row>
    <row r="21" spans="1:11" ht="18" customHeight="1" thickBot="1" x14ac:dyDescent="0.3">
      <c r="B21" s="283"/>
      <c r="C21" s="239"/>
      <c r="D21" s="243"/>
      <c r="E21" s="228"/>
      <c r="F21" s="228"/>
      <c r="G21" s="228"/>
      <c r="H21" s="228"/>
      <c r="I21" s="292"/>
      <c r="J21" s="8"/>
      <c r="K21" s="3"/>
    </row>
    <row r="22" spans="1:11" s="10" customFormat="1" ht="18.75" customHeight="1" x14ac:dyDescent="0.3">
      <c r="A22" s="13"/>
      <c r="B22" s="93" t="str">
        <f t="shared" ref="B22:F25" si="5">B14</f>
        <v>OOCL CHICAGO</v>
      </c>
      <c r="C22" s="79" t="str">
        <f t="shared" si="5"/>
        <v>118N</v>
      </c>
      <c r="D22" s="153">
        <f>E22</f>
        <v>46128</v>
      </c>
      <c r="E22" s="64">
        <f t="shared" si="5"/>
        <v>46128</v>
      </c>
      <c r="F22" s="64">
        <f t="shared" si="5"/>
        <v>46135</v>
      </c>
      <c r="G22" s="64">
        <f>G14</f>
        <v>46141</v>
      </c>
      <c r="H22" s="64">
        <f>F22+28</f>
        <v>46163</v>
      </c>
      <c r="I22" s="65">
        <f>G22+28</f>
        <v>46169</v>
      </c>
      <c r="J22" s="8"/>
    </row>
    <row r="23" spans="1:11" s="10" customFormat="1" ht="18.75" customHeight="1" x14ac:dyDescent="0.3">
      <c r="A23" s="13"/>
      <c r="B23" s="25" t="str">
        <f t="shared" si="5"/>
        <v>COSCO GENOA</v>
      </c>
      <c r="C23" s="100" t="str">
        <f t="shared" si="5"/>
        <v>100N</v>
      </c>
      <c r="D23" s="145">
        <f>E23</f>
        <v>46140</v>
      </c>
      <c r="E23" s="33">
        <f t="shared" si="5"/>
        <v>46140</v>
      </c>
      <c r="F23" s="33">
        <f t="shared" si="5"/>
        <v>46146</v>
      </c>
      <c r="G23" s="33">
        <f>G15</f>
        <v>46152</v>
      </c>
      <c r="H23" s="33">
        <f t="shared" ref="H23:I25" si="6">F23+28</f>
        <v>46174</v>
      </c>
      <c r="I23" s="30">
        <f>G23+28</f>
        <v>46180</v>
      </c>
      <c r="J23" s="8"/>
    </row>
    <row r="24" spans="1:11" s="10" customFormat="1" ht="18.75" customHeight="1" x14ac:dyDescent="0.3">
      <c r="A24" s="13"/>
      <c r="B24" s="25" t="str">
        <f t="shared" si="5"/>
        <v>OOCL PANAMA</v>
      </c>
      <c r="C24" s="100" t="str">
        <f t="shared" si="5"/>
        <v>332N</v>
      </c>
      <c r="D24" s="145">
        <f>E24</f>
        <v>46147</v>
      </c>
      <c r="E24" s="33">
        <f t="shared" si="5"/>
        <v>46147</v>
      </c>
      <c r="F24" s="33">
        <f t="shared" si="5"/>
        <v>46153</v>
      </c>
      <c r="G24" s="33">
        <f>G16</f>
        <v>46159</v>
      </c>
      <c r="H24" s="33">
        <f t="shared" si="6"/>
        <v>46181</v>
      </c>
      <c r="I24" s="30">
        <f t="shared" si="6"/>
        <v>46187</v>
      </c>
      <c r="J24" s="8"/>
    </row>
    <row r="25" spans="1:11" s="10" customFormat="1" ht="18.75" customHeight="1" thickBot="1" x14ac:dyDescent="0.35">
      <c r="A25" s="13"/>
      <c r="B25" s="26" t="str">
        <f t="shared" si="5"/>
        <v>KOTA LAMBAI</v>
      </c>
      <c r="C25" s="63" t="str">
        <f t="shared" si="5"/>
        <v>186N</v>
      </c>
      <c r="D25" s="146">
        <f>E25</f>
        <v>46154</v>
      </c>
      <c r="E25" s="28">
        <f t="shared" si="5"/>
        <v>46154</v>
      </c>
      <c r="F25" s="28">
        <f t="shared" si="5"/>
        <v>46160</v>
      </c>
      <c r="G25" s="28">
        <f>G17</f>
        <v>46166</v>
      </c>
      <c r="H25" s="28">
        <f>F25+28</f>
        <v>46188</v>
      </c>
      <c r="I25" s="31">
        <f t="shared" si="6"/>
        <v>46194</v>
      </c>
      <c r="J25" s="8"/>
    </row>
    <row r="26" spans="1:11" ht="36.75" customHeight="1" thickBot="1" x14ac:dyDescent="0.55000000000000004">
      <c r="B26" s="296" t="s">
        <v>18</v>
      </c>
      <c r="C26" s="296"/>
      <c r="D26" s="296"/>
      <c r="E26" s="296"/>
      <c r="F26" s="296"/>
      <c r="G26" s="296"/>
      <c r="H26" s="296"/>
      <c r="I26" s="296"/>
      <c r="J26" s="215"/>
      <c r="K26" s="8"/>
    </row>
    <row r="27" spans="1:11" ht="18" customHeight="1" x14ac:dyDescent="0.25">
      <c r="B27" s="277" t="s">
        <v>3</v>
      </c>
      <c r="C27" s="238" t="s">
        <v>4</v>
      </c>
      <c r="D27" s="242" t="s">
        <v>61</v>
      </c>
      <c r="E27" s="227" t="s">
        <v>25</v>
      </c>
      <c r="F27" s="227" t="s">
        <v>31</v>
      </c>
      <c r="G27" s="227" t="s">
        <v>15</v>
      </c>
      <c r="H27" s="213" t="s">
        <v>54</v>
      </c>
      <c r="I27" s="213" t="s">
        <v>43</v>
      </c>
      <c r="J27" s="213" t="s">
        <v>19</v>
      </c>
      <c r="K27" s="8"/>
    </row>
    <row r="28" spans="1:11" ht="18" customHeight="1" thickBot="1" x14ac:dyDescent="0.3">
      <c r="B28" s="283"/>
      <c r="C28" s="239"/>
      <c r="D28" s="243"/>
      <c r="E28" s="228"/>
      <c r="F28" s="228"/>
      <c r="G28" s="228"/>
      <c r="H28" s="214"/>
      <c r="I28" s="214"/>
      <c r="J28" s="214"/>
      <c r="K28" s="8"/>
    </row>
    <row r="29" spans="1:11" s="10" customFormat="1" ht="20.25" customHeight="1" x14ac:dyDescent="0.3">
      <c r="A29" s="13"/>
      <c r="B29" s="93" t="str">
        <f t="shared" ref="B29:F32" si="7">B14</f>
        <v>OOCL CHICAGO</v>
      </c>
      <c r="C29" s="79" t="str">
        <f t="shared" si="7"/>
        <v>118N</v>
      </c>
      <c r="D29" s="153">
        <f>E29</f>
        <v>46128</v>
      </c>
      <c r="E29" s="64">
        <f t="shared" si="7"/>
        <v>46128</v>
      </c>
      <c r="F29" s="64">
        <f t="shared" si="7"/>
        <v>46135</v>
      </c>
      <c r="G29" s="64">
        <f>G14</f>
        <v>46141</v>
      </c>
      <c r="H29" s="64">
        <f>F29+48</f>
        <v>46183</v>
      </c>
      <c r="I29" s="64">
        <f>F29+48</f>
        <v>46183</v>
      </c>
      <c r="J29" s="65">
        <f>F29+45</f>
        <v>46180</v>
      </c>
      <c r="K29" s="8"/>
    </row>
    <row r="30" spans="1:11" s="10" customFormat="1" ht="20.25" customHeight="1" x14ac:dyDescent="0.3">
      <c r="A30" s="13"/>
      <c r="B30" s="25" t="str">
        <f t="shared" si="7"/>
        <v>COSCO GENOA</v>
      </c>
      <c r="C30" s="100" t="str">
        <f t="shared" si="7"/>
        <v>100N</v>
      </c>
      <c r="D30" s="145">
        <f>E30</f>
        <v>46140</v>
      </c>
      <c r="E30" s="33">
        <f t="shared" si="7"/>
        <v>46140</v>
      </c>
      <c r="F30" s="33">
        <f t="shared" si="7"/>
        <v>46146</v>
      </c>
      <c r="G30" s="33">
        <f>G15</f>
        <v>46152</v>
      </c>
      <c r="H30" s="33">
        <f t="shared" ref="H30:H32" si="8">F30+48</f>
        <v>46194</v>
      </c>
      <c r="I30" s="33">
        <f t="shared" ref="I30:I32" si="9">F30+48</f>
        <v>46194</v>
      </c>
      <c r="J30" s="30">
        <f t="shared" ref="J30:J32" si="10">F30+45</f>
        <v>46191</v>
      </c>
      <c r="K30" s="8"/>
    </row>
    <row r="31" spans="1:11" s="10" customFormat="1" ht="20.25" customHeight="1" x14ac:dyDescent="0.3">
      <c r="A31" s="13"/>
      <c r="B31" s="25" t="str">
        <f t="shared" si="7"/>
        <v>OOCL PANAMA</v>
      </c>
      <c r="C31" s="100" t="str">
        <f t="shared" si="7"/>
        <v>332N</v>
      </c>
      <c r="D31" s="145">
        <f>E31</f>
        <v>46147</v>
      </c>
      <c r="E31" s="33">
        <f t="shared" si="7"/>
        <v>46147</v>
      </c>
      <c r="F31" s="33">
        <f t="shared" si="7"/>
        <v>46153</v>
      </c>
      <c r="G31" s="33">
        <f>G16</f>
        <v>46159</v>
      </c>
      <c r="H31" s="33">
        <f t="shared" si="8"/>
        <v>46201</v>
      </c>
      <c r="I31" s="33">
        <f t="shared" si="9"/>
        <v>46201</v>
      </c>
      <c r="J31" s="30">
        <f t="shared" si="10"/>
        <v>46198</v>
      </c>
      <c r="K31" s="8"/>
    </row>
    <row r="32" spans="1:11" s="10" customFormat="1" ht="20.25" customHeight="1" thickBot="1" x14ac:dyDescent="0.35">
      <c r="A32" s="13"/>
      <c r="B32" s="26" t="str">
        <f t="shared" si="7"/>
        <v>KOTA LAMBAI</v>
      </c>
      <c r="C32" s="63" t="str">
        <f t="shared" si="7"/>
        <v>186N</v>
      </c>
      <c r="D32" s="146">
        <f>E32</f>
        <v>46154</v>
      </c>
      <c r="E32" s="28">
        <f t="shared" si="7"/>
        <v>46154</v>
      </c>
      <c r="F32" s="28">
        <f t="shared" si="7"/>
        <v>46160</v>
      </c>
      <c r="G32" s="28">
        <f>G17</f>
        <v>46166</v>
      </c>
      <c r="H32" s="28">
        <f t="shared" si="8"/>
        <v>46208</v>
      </c>
      <c r="I32" s="28">
        <f t="shared" si="9"/>
        <v>46208</v>
      </c>
      <c r="J32" s="31">
        <f t="shared" si="10"/>
        <v>46205</v>
      </c>
      <c r="K32" s="8"/>
    </row>
    <row r="33" spans="1:11" s="10" customFormat="1" ht="20.25" customHeight="1" x14ac:dyDescent="0.3">
      <c r="A33" s="13"/>
      <c r="B33" s="40"/>
      <c r="C33" s="41"/>
      <c r="D33" s="41"/>
      <c r="E33" s="43"/>
      <c r="F33" s="43"/>
      <c r="G33" s="43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62"/>
      <c r="D34" s="62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62"/>
      <c r="D35" s="62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62"/>
      <c r="D36" s="62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62"/>
      <c r="D37" s="62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19" t="s">
        <v>20</v>
      </c>
      <c r="C43" s="219"/>
      <c r="D43" s="219"/>
      <c r="E43" s="219"/>
      <c r="F43" s="219"/>
      <c r="G43" s="219"/>
      <c r="H43" s="219"/>
      <c r="I43" s="219"/>
      <c r="J43" s="219"/>
      <c r="K43" s="8"/>
    </row>
    <row r="44" spans="1:11" ht="20.25" customHeight="1" x14ac:dyDescent="0.25">
      <c r="B44" s="277" t="s">
        <v>3</v>
      </c>
      <c r="C44" s="238" t="s">
        <v>4</v>
      </c>
      <c r="D44" s="242" t="s">
        <v>61</v>
      </c>
      <c r="E44" s="227" t="s">
        <v>25</v>
      </c>
      <c r="F44" s="227" t="s">
        <v>31</v>
      </c>
      <c r="G44" s="227" t="s">
        <v>15</v>
      </c>
      <c r="H44" s="213" t="s">
        <v>62</v>
      </c>
      <c r="I44" s="213" t="s">
        <v>63</v>
      </c>
      <c r="J44" s="227" t="s">
        <v>42</v>
      </c>
      <c r="K44" s="8"/>
    </row>
    <row r="45" spans="1:11" ht="20.25" customHeight="1" thickBot="1" x14ac:dyDescent="0.3">
      <c r="B45" s="283"/>
      <c r="C45" s="239"/>
      <c r="D45" s="243"/>
      <c r="E45" s="228"/>
      <c r="F45" s="228"/>
      <c r="G45" s="228"/>
      <c r="H45" s="214"/>
      <c r="I45" s="214"/>
      <c r="J45" s="228"/>
      <c r="K45" s="8"/>
    </row>
    <row r="46" spans="1:11" ht="20.25" customHeight="1" x14ac:dyDescent="0.3">
      <c r="B46" s="93" t="str">
        <f>B14</f>
        <v>OOCL CHICAGO</v>
      </c>
      <c r="C46" s="169" t="str">
        <f>C14</f>
        <v>118N</v>
      </c>
      <c r="D46" s="64">
        <f>E46</f>
        <v>46128</v>
      </c>
      <c r="E46" s="64">
        <f>E14</f>
        <v>46128</v>
      </c>
      <c r="F46" s="64">
        <f t="shared" ref="E46:F47" si="11">F14</f>
        <v>46135</v>
      </c>
      <c r="G46" s="64">
        <f>G14</f>
        <v>46141</v>
      </c>
      <c r="H46" s="64">
        <f>F46+38</f>
        <v>46173</v>
      </c>
      <c r="I46" s="64">
        <f>F46+48</f>
        <v>46183</v>
      </c>
      <c r="J46" s="30">
        <f>F46+51</f>
        <v>46186</v>
      </c>
      <c r="K46" s="8"/>
    </row>
    <row r="47" spans="1:11" ht="20.25" customHeight="1" x14ac:dyDescent="0.3">
      <c r="B47" s="25" t="str">
        <f t="shared" ref="B47:C49" si="12">B15</f>
        <v>COSCO GENOA</v>
      </c>
      <c r="C47" s="118" t="str">
        <f t="shared" si="12"/>
        <v>100N</v>
      </c>
      <c r="D47" s="33">
        <f>E47</f>
        <v>46140</v>
      </c>
      <c r="E47" s="33">
        <f t="shared" si="11"/>
        <v>46140</v>
      </c>
      <c r="F47" s="33">
        <f t="shared" si="11"/>
        <v>46146</v>
      </c>
      <c r="G47" s="33">
        <f>G15</f>
        <v>46152</v>
      </c>
      <c r="H47" s="33">
        <f t="shared" ref="H47:H49" si="13">F47+38</f>
        <v>46184</v>
      </c>
      <c r="I47" s="33">
        <f t="shared" ref="I47:I49" si="14">F47+48</f>
        <v>46194</v>
      </c>
      <c r="J47" s="30">
        <f>F47+51</f>
        <v>46197</v>
      </c>
      <c r="K47" s="8"/>
    </row>
    <row r="48" spans="1:11" ht="20.25" customHeight="1" x14ac:dyDescent="0.3">
      <c r="B48" s="25" t="str">
        <f t="shared" si="12"/>
        <v>OOCL PANAMA</v>
      </c>
      <c r="C48" s="118" t="str">
        <f t="shared" si="12"/>
        <v>332N</v>
      </c>
      <c r="D48" s="33">
        <f>E48</f>
        <v>46147</v>
      </c>
      <c r="E48" s="33">
        <f t="shared" ref="E48:F48" si="15">E16</f>
        <v>46147</v>
      </c>
      <c r="F48" s="33">
        <f t="shared" si="15"/>
        <v>46153</v>
      </c>
      <c r="G48" s="33">
        <f>G16</f>
        <v>46159</v>
      </c>
      <c r="H48" s="33">
        <f t="shared" si="13"/>
        <v>46191</v>
      </c>
      <c r="I48" s="33">
        <f t="shared" si="14"/>
        <v>46201</v>
      </c>
      <c r="J48" s="30">
        <f>F48+51</f>
        <v>46204</v>
      </c>
      <c r="K48" s="8"/>
    </row>
    <row r="49" spans="2:11" ht="20.25" customHeight="1" thickBot="1" x14ac:dyDescent="0.35">
      <c r="B49" s="26" t="str">
        <f t="shared" si="12"/>
        <v>KOTA LAMBAI</v>
      </c>
      <c r="C49" s="154" t="str">
        <f t="shared" si="12"/>
        <v>186N</v>
      </c>
      <c r="D49" s="28">
        <f>E49</f>
        <v>46154</v>
      </c>
      <c r="E49" s="28">
        <f>E17</f>
        <v>46154</v>
      </c>
      <c r="F49" s="28">
        <f>F17</f>
        <v>46160</v>
      </c>
      <c r="G49" s="28">
        <f>G17</f>
        <v>46166</v>
      </c>
      <c r="H49" s="28">
        <f t="shared" si="13"/>
        <v>46198</v>
      </c>
      <c r="I49" s="28">
        <f t="shared" si="14"/>
        <v>46208</v>
      </c>
      <c r="J49" s="31">
        <f>F49+51</f>
        <v>46211</v>
      </c>
      <c r="K49" s="8"/>
    </row>
    <row r="50" spans="2:11" ht="18" customHeight="1" x14ac:dyDescent="0.3">
      <c r="B50" s="58"/>
      <c r="C50" s="56"/>
      <c r="D50" s="56"/>
      <c r="E50" s="43"/>
      <c r="F50" s="43"/>
      <c r="G50" s="43"/>
      <c r="H50" s="46"/>
      <c r="I50" s="46"/>
      <c r="J50" s="8"/>
      <c r="K50" s="8"/>
    </row>
    <row r="51" spans="2:11" ht="18" customHeight="1" x14ac:dyDescent="0.2">
      <c r="B51" s="37"/>
      <c r="C51" s="61"/>
      <c r="D51" s="61"/>
      <c r="E51" s="39"/>
      <c r="F51" s="39"/>
      <c r="G51" s="29"/>
      <c r="H51" s="29"/>
      <c r="I51" s="34"/>
      <c r="J51" s="8"/>
      <c r="K51" s="8"/>
    </row>
    <row r="52" spans="2:11" ht="18" customHeight="1" x14ac:dyDescent="0.2">
      <c r="B52" s="37"/>
      <c r="C52" s="61"/>
      <c r="D52" s="61"/>
      <c r="E52" s="39"/>
      <c r="F52" s="39"/>
      <c r="G52" s="29"/>
      <c r="H52" s="29"/>
      <c r="I52" s="34"/>
      <c r="J52" s="8"/>
      <c r="K52" s="8"/>
    </row>
    <row r="53" spans="2:11" ht="18" customHeight="1" x14ac:dyDescent="0.2">
      <c r="B53" s="37"/>
      <c r="C53" s="61"/>
      <c r="D53" s="61"/>
      <c r="E53" s="39"/>
      <c r="F53" s="39"/>
      <c r="G53" s="29"/>
      <c r="H53" s="29"/>
      <c r="I53" s="34"/>
      <c r="J53" s="8"/>
      <c r="K53" s="8"/>
    </row>
    <row r="54" spans="2:11" ht="18" customHeight="1" x14ac:dyDescent="0.2">
      <c r="B54" s="37"/>
      <c r="C54" s="61"/>
      <c r="D54" s="61"/>
      <c r="E54" s="39"/>
      <c r="F54" s="39"/>
      <c r="G54" s="29"/>
      <c r="H54" s="29"/>
      <c r="I54" s="34"/>
      <c r="J54" s="8"/>
      <c r="K54" s="8"/>
    </row>
    <row r="55" spans="2:11" ht="18" customHeight="1" x14ac:dyDescent="0.2">
      <c r="B55" s="37"/>
      <c r="C55" s="61"/>
      <c r="D55" s="61"/>
      <c r="E55" s="39"/>
      <c r="F55" s="39"/>
      <c r="G55" s="29"/>
      <c r="H55" s="29"/>
      <c r="I55" s="44"/>
      <c r="J55" s="44"/>
      <c r="K55" s="44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44"/>
      <c r="J56" s="44"/>
      <c r="K56" s="44"/>
    </row>
    <row r="57" spans="2:11" ht="18" customHeight="1" x14ac:dyDescent="0.2">
      <c r="B57" s="37"/>
      <c r="C57" s="47"/>
      <c r="D57" s="47"/>
      <c r="E57" s="39"/>
      <c r="F57" s="39"/>
      <c r="G57" s="29"/>
      <c r="H57" s="29"/>
      <c r="I57" s="44"/>
      <c r="J57" s="44"/>
      <c r="K57" s="44"/>
    </row>
    <row r="58" spans="2:11" ht="18" customHeight="1" x14ac:dyDescent="0.2">
      <c r="B58" s="37"/>
      <c r="C58" s="47"/>
      <c r="D58" s="47"/>
      <c r="E58" s="39"/>
      <c r="F58" s="39"/>
      <c r="G58" s="29"/>
      <c r="H58" s="29"/>
      <c r="I58" s="44"/>
      <c r="J58" s="44"/>
      <c r="K58" s="44"/>
    </row>
    <row r="59" spans="2:11" ht="18" customHeight="1" x14ac:dyDescent="0.25">
      <c r="B59" s="47"/>
      <c r="C59" s="47"/>
      <c r="D59" s="47"/>
      <c r="E59" s="8"/>
      <c r="F59" s="8"/>
      <c r="G59" s="8"/>
      <c r="H59" s="8"/>
      <c r="I59" s="8"/>
      <c r="J59" s="8"/>
      <c r="K59" s="8"/>
    </row>
    <row r="60" spans="2:11" ht="18" customHeight="1" x14ac:dyDescent="0.25">
      <c r="B60" s="47"/>
      <c r="C60" s="47"/>
      <c r="D60" s="47"/>
      <c r="E60" s="8"/>
      <c r="F60" s="8"/>
      <c r="G60" s="8"/>
      <c r="H60" s="8"/>
      <c r="I60" s="8"/>
      <c r="J60" s="8"/>
      <c r="K60" s="8"/>
    </row>
    <row r="61" spans="2:11" ht="18" customHeight="1" x14ac:dyDescent="0.25">
      <c r="B61" s="6"/>
      <c r="C61" s="6"/>
      <c r="D61" s="6"/>
      <c r="E61" s="7"/>
      <c r="F61" s="7"/>
      <c r="G61" s="7"/>
      <c r="H61" s="7"/>
      <c r="I61" s="7"/>
      <c r="J61" s="45"/>
    </row>
    <row r="62" spans="2:11" ht="18" customHeight="1" x14ac:dyDescent="0.25">
      <c r="B62" s="6"/>
      <c r="C62" s="6"/>
      <c r="D62" s="6"/>
      <c r="E62" s="7"/>
      <c r="F62" s="7"/>
      <c r="G62" s="7"/>
      <c r="H62" s="7"/>
      <c r="I62" s="7"/>
      <c r="J62" s="7"/>
      <c r="K62" s="45"/>
    </row>
    <row r="63" spans="2:11" ht="18" customHeight="1" x14ac:dyDescent="0.25">
      <c r="B63" s="6"/>
      <c r="C63" s="6"/>
      <c r="D63" s="6"/>
      <c r="E63" s="7"/>
      <c r="F63" s="7"/>
      <c r="G63" s="7"/>
      <c r="H63" s="7"/>
      <c r="I63" s="7"/>
      <c r="J63" s="45"/>
    </row>
    <row r="64" spans="2:11" ht="18" customHeight="1" x14ac:dyDescent="0.25">
      <c r="B64" s="6"/>
      <c r="C64" s="6"/>
      <c r="D64" s="6"/>
      <c r="E64" s="7"/>
      <c r="F64" s="7"/>
      <c r="G64" s="7"/>
      <c r="H64" s="7"/>
      <c r="I64" s="7"/>
      <c r="J64" s="7"/>
    </row>
    <row r="65" spans="2:11" ht="18" customHeight="1" x14ac:dyDescent="0.25">
      <c r="B65" s="6"/>
      <c r="C65" s="6"/>
      <c r="D65" s="6"/>
      <c r="E65" s="7"/>
      <c r="F65" s="7"/>
      <c r="G65" s="7"/>
      <c r="H65" s="7"/>
      <c r="I65" s="7"/>
      <c r="J65" s="7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7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</row>
    <row r="68" spans="2:11" ht="18" customHeight="1" x14ac:dyDescent="0.25">
      <c r="B68" s="52"/>
      <c r="C68" s="6"/>
      <c r="D68" s="6"/>
      <c r="E68" s="7"/>
      <c r="F68" s="7"/>
      <c r="G68" s="7"/>
      <c r="H68" s="7"/>
      <c r="I68" s="7"/>
      <c r="J68" s="7"/>
    </row>
    <row r="69" spans="2:11" ht="18" customHeight="1" x14ac:dyDescent="0.25">
      <c r="B69" s="52"/>
      <c r="C69" s="53"/>
      <c r="D69" s="53"/>
      <c r="E69" s="54"/>
      <c r="F69" s="54"/>
      <c r="G69" s="54"/>
      <c r="H69" s="54"/>
      <c r="I69" s="54"/>
      <c r="J69" s="54"/>
      <c r="K69" s="54"/>
    </row>
    <row r="70" spans="2:11" ht="18" customHeight="1" x14ac:dyDescent="0.25">
      <c r="B70" s="52"/>
      <c r="C70" s="53"/>
      <c r="D70" s="53"/>
      <c r="E70" s="54"/>
      <c r="F70" s="54"/>
      <c r="G70" s="54"/>
      <c r="H70" s="54"/>
      <c r="I70" s="54"/>
      <c r="J70" s="54"/>
      <c r="K70" s="54"/>
    </row>
    <row r="71" spans="2:11" ht="18" customHeight="1" x14ac:dyDescent="0.25">
      <c r="B71" s="52"/>
      <c r="C71" s="53"/>
      <c r="D71" s="53"/>
      <c r="E71" s="54"/>
      <c r="F71" s="54"/>
      <c r="G71" s="54"/>
      <c r="H71" s="54"/>
      <c r="I71" s="54"/>
      <c r="J71" s="54"/>
      <c r="K71" s="54"/>
    </row>
    <row r="72" spans="2:11" ht="18" customHeight="1" x14ac:dyDescent="0.25">
      <c r="B72" s="52"/>
      <c r="C72" s="53"/>
      <c r="D72" s="53"/>
      <c r="E72" s="54"/>
      <c r="F72" s="54"/>
      <c r="G72" s="54"/>
      <c r="H72" s="54"/>
      <c r="I72" s="54"/>
      <c r="J72" s="54"/>
      <c r="K72" s="54"/>
    </row>
    <row r="73" spans="2:11" ht="18" customHeight="1" x14ac:dyDescent="0.25">
      <c r="B73" s="52"/>
      <c r="C73" s="53"/>
      <c r="D73" s="53"/>
      <c r="E73" s="54"/>
      <c r="F73" s="54"/>
      <c r="G73" s="54"/>
      <c r="H73" s="54"/>
      <c r="I73" s="54"/>
      <c r="J73" s="54"/>
      <c r="K73" s="54"/>
    </row>
    <row r="74" spans="2:11" ht="18" customHeight="1" x14ac:dyDescent="0.25">
      <c r="B74" s="52"/>
      <c r="C74" s="50"/>
      <c r="D74" s="50"/>
      <c r="E74" s="51"/>
      <c r="F74" s="51"/>
      <c r="G74" s="51"/>
      <c r="H74" s="51"/>
      <c r="I74" s="7"/>
      <c r="J74" s="7"/>
    </row>
    <row r="75" spans="2:11" ht="18" customHeight="1" x14ac:dyDescent="0.25">
      <c r="B75" s="49"/>
      <c r="C75" s="50"/>
      <c r="D75" s="50"/>
      <c r="E75" s="51"/>
      <c r="F75" s="51"/>
      <c r="G75" s="51"/>
      <c r="H75" s="51"/>
      <c r="I75" s="7"/>
      <c r="J75" s="7"/>
    </row>
    <row r="76" spans="2:11" ht="18" customHeight="1" x14ac:dyDescent="0.25">
      <c r="B76" s="49"/>
      <c r="C76" s="50"/>
      <c r="D76" s="50"/>
      <c r="E76" s="51"/>
      <c r="F76" s="51"/>
      <c r="G76" s="51"/>
      <c r="H76" s="51"/>
      <c r="I76" s="7"/>
      <c r="J76" s="7"/>
    </row>
    <row r="77" spans="2:11" ht="18" customHeight="1" x14ac:dyDescent="0.25">
      <c r="B77" s="49"/>
      <c r="C77" s="50"/>
      <c r="D77" s="50"/>
      <c r="E77" s="51"/>
      <c r="F77" s="51"/>
      <c r="G77" s="51"/>
      <c r="H77" s="51"/>
      <c r="I77" s="7"/>
      <c r="J77" s="7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7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7"/>
    </row>
    <row r="81" spans="2:10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0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2.75" customHeight="1" x14ac:dyDescent="0.25"/>
    <row r="93" spans="2:10" ht="12.75" customHeight="1" x14ac:dyDescent="0.25"/>
    <row r="102" ht="12.75" customHeight="1" x14ac:dyDescent="0.25"/>
    <row r="104" ht="12.75" customHeight="1" x14ac:dyDescent="0.25"/>
    <row r="110" ht="12.75" customHeight="1" x14ac:dyDescent="0.25"/>
    <row r="113" ht="12.75" customHeight="1" x14ac:dyDescent="0.25"/>
    <row r="118" ht="12.75" customHeight="1" x14ac:dyDescent="0.25"/>
    <row r="121" ht="12.75" customHeight="1" x14ac:dyDescent="0.25"/>
    <row r="127" ht="12.75" customHeight="1" x14ac:dyDescent="0.25"/>
  </sheetData>
  <mergeCells count="43">
    <mergeCell ref="D20:D21"/>
    <mergeCell ref="D27:D28"/>
    <mergeCell ref="D44:D45"/>
    <mergeCell ref="K12:K13"/>
    <mergeCell ref="B26:J26"/>
    <mergeCell ref="B27:B28"/>
    <mergeCell ref="C27:C28"/>
    <mergeCell ref="B19:J19"/>
    <mergeCell ref="B20:B21"/>
    <mergeCell ref="C20:C21"/>
    <mergeCell ref="E20:E21"/>
    <mergeCell ref="F20:F21"/>
    <mergeCell ref="G20:G21"/>
    <mergeCell ref="H20:H21"/>
    <mergeCell ref="I20:I21"/>
    <mergeCell ref="J27:J28"/>
    <mergeCell ref="E27:E28"/>
    <mergeCell ref="F27:F28"/>
    <mergeCell ref="G27:G28"/>
    <mergeCell ref="H27:H28"/>
    <mergeCell ref="I27:I28"/>
    <mergeCell ref="H44:H45"/>
    <mergeCell ref="B43:J43"/>
    <mergeCell ref="I44:I45"/>
    <mergeCell ref="J44:J45"/>
    <mergeCell ref="B44:B45"/>
    <mergeCell ref="C44:C45"/>
    <mergeCell ref="E44:E45"/>
    <mergeCell ref="F44:F45"/>
    <mergeCell ref="G44:G45"/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</mergeCells>
  <pageMargins left="0.7" right="0.7" top="0.75" bottom="0.75" header="0.3" footer="0.3"/>
  <pageSetup scale="53" orientation="portrait" r:id="rId1"/>
  <rowBreaks count="1" manualBreakCount="1">
    <brk id="37" max="16383" man="1"/>
  </rowBreaks>
  <ignoredErrors>
    <ignoredError sqref="D22:D25 D29:D32 D46:D4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5243320-894c-4082-a660-2de266cb3c0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8" ma:contentTypeDescription="Create a new document." ma:contentTypeScope="" ma:versionID="cf51d6528f21c6aec5826cbedbd43c2b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183094f2582c0ff921e96bd7d0d6e0c3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7756C1-BA5B-4777-A1BF-B8CEA5B9350F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http://schemas.openxmlformats.org/package/2006/metadata/core-properties"/>
    <ds:schemaRef ds:uri="http://purl.org/dc/terms/"/>
    <ds:schemaRef ds:uri="f5243320-894c-4082-a660-2de266cb3c01"/>
    <ds:schemaRef ds:uri="http://schemas.microsoft.com/office/infopath/2007/PartnerControls"/>
    <ds:schemaRef ds:uri="4a18b167-8b8b-4586-9c59-4b44bf25d288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5D0DF24-1A56-49AD-8140-8F31EFD781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cp:lastPrinted>2026-04-06T23:53:19Z</cp:lastPrinted>
  <dcterms:created xsi:type="dcterms:W3CDTF">2020-04-24T06:14:08Z</dcterms:created>
  <dcterms:modified xsi:type="dcterms:W3CDTF">2026-04-12T22:49:24Z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