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06A52F92-62B3-41F9-AF60-2A9F3B687B69}" xr6:coauthVersionLast="47" xr6:coauthVersionMax="47" xr10:uidLastSave="{00000000-0000-0000-0000-000000000000}"/>
  <bookViews>
    <workbookView xWindow="-289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BRISBANE!$A$1:$J$122</definedName>
    <definedName name="_xlnm.Print_Area" localSheetId="4">FREMANTLE!$A$1:$K$82</definedName>
    <definedName name="_xlnm.Print_Area" localSheetId="0">MELBOURNE!$A$1:$K$179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6" i="5" l="1"/>
  <c r="D89" i="3"/>
  <c r="D88" i="3"/>
  <c r="D87" i="3"/>
  <c r="D86" i="3"/>
  <c r="D34" i="3"/>
  <c r="D17" i="3"/>
  <c r="I96" i="2"/>
  <c r="I94" i="2"/>
  <c r="H96" i="2"/>
  <c r="D96" i="2"/>
  <c r="D95" i="2"/>
  <c r="H93" i="2"/>
  <c r="H95" i="2"/>
  <c r="H94" i="2"/>
  <c r="D94" i="2"/>
  <c r="D93" i="2"/>
  <c r="I92" i="2"/>
  <c r="H92" i="2"/>
  <c r="D92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26" i="2"/>
  <c r="E26" i="2"/>
  <c r="E25" i="2"/>
  <c r="D25" i="2"/>
  <c r="E24" i="2"/>
  <c r="D24" i="2"/>
  <c r="I122" i="1"/>
  <c r="H122" i="1"/>
  <c r="H120" i="1"/>
  <c r="I120" i="1"/>
  <c r="D122" i="1"/>
  <c r="D40" i="1"/>
  <c r="D39" i="1"/>
  <c r="D38" i="1"/>
  <c r="D33" i="1"/>
  <c r="D32" i="1"/>
  <c r="D31" i="1"/>
  <c r="E23" i="1"/>
  <c r="E22" i="1"/>
  <c r="E21" i="1"/>
  <c r="E20" i="1"/>
  <c r="E19" i="1"/>
  <c r="E18" i="1"/>
  <c r="D16" i="3" l="1"/>
  <c r="D15" i="3"/>
  <c r="D14" i="3"/>
  <c r="D13" i="3"/>
  <c r="D12" i="3"/>
  <c r="D33" i="3"/>
  <c r="D32" i="3"/>
  <c r="D31" i="3"/>
  <c r="D30" i="3"/>
  <c r="D29" i="3"/>
  <c r="D121" i="1"/>
  <c r="D120" i="1"/>
  <c r="D119" i="1"/>
  <c r="I118" i="1"/>
  <c r="H118" i="1"/>
  <c r="D118" i="1"/>
  <c r="D117" i="1"/>
  <c r="I116" i="1"/>
  <c r="H116" i="1"/>
  <c r="D116" i="1"/>
  <c r="D115" i="1"/>
  <c r="D71" i="1"/>
  <c r="E17" i="1"/>
  <c r="D70" i="1" l="1"/>
  <c r="D69" i="1"/>
  <c r="D68" i="1"/>
  <c r="D67" i="1"/>
  <c r="D66" i="1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16" i="5"/>
  <c r="H16" i="5"/>
  <c r="D15" i="5"/>
  <c r="D14" i="5"/>
  <c r="D13" i="5"/>
  <c r="D17" i="4"/>
  <c r="D16" i="4"/>
  <c r="D15" i="4"/>
  <c r="D14" i="4"/>
  <c r="D30" i="1" l="1"/>
  <c r="I13" i="2" l="1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E22" i="3" l="1"/>
  <c r="F22" i="3"/>
  <c r="D24" i="3" l="1"/>
  <c r="D23" i="3"/>
  <c r="E49" i="1" l="1"/>
  <c r="E50" i="1"/>
  <c r="D50" i="1" s="1"/>
  <c r="F45" i="1"/>
  <c r="G45" i="1" s="1"/>
  <c r="D22" i="3" l="1"/>
  <c r="H71" i="1" l="1"/>
  <c r="F46" i="1" l="1"/>
  <c r="G46" i="1" s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E48" i="1"/>
  <c r="E47" i="1"/>
  <c r="E46" i="1"/>
  <c r="D49" i="1" l="1"/>
  <c r="D48" i="1"/>
  <c r="D47" i="1"/>
  <c r="D46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A8" i="3" l="1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100" i="1" s="1"/>
  <c r="G81" i="1"/>
  <c r="G91" i="1" s="1"/>
  <c r="G79" i="1"/>
  <c r="G89" i="1" s="1"/>
  <c r="G99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7" i="1" s="1"/>
  <c r="G88" i="1"/>
  <c r="G98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6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100" i="1"/>
  <c r="D100" i="1" s="1"/>
  <c r="E99" i="1"/>
  <c r="D99" i="1" s="1"/>
  <c r="E98" i="1"/>
  <c r="D98" i="1" s="1"/>
  <c r="E97" i="1"/>
  <c r="D97" i="1" s="1"/>
  <c r="E96" i="1"/>
  <c r="D96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E101" i="1" l="1"/>
  <c r="D101" i="1" s="1"/>
  <c r="C96" i="1"/>
  <c r="B96" i="1"/>
  <c r="B86" i="1" s="1"/>
  <c r="C97" i="1"/>
  <c r="C98" i="1"/>
  <c r="C99" i="1"/>
  <c r="C100" i="1"/>
  <c r="C101" i="1"/>
  <c r="C87" i="1"/>
  <c r="C88" i="1"/>
  <c r="C89" i="1"/>
  <c r="C90" i="1"/>
  <c r="C91" i="1"/>
  <c r="C86" i="1"/>
  <c r="B97" i="1"/>
  <c r="B98" i="1"/>
  <c r="B99" i="1"/>
  <c r="B100" i="1"/>
  <c r="B101" i="1"/>
  <c r="G101" i="1" l="1"/>
  <c r="F97" i="1"/>
  <c r="C76" i="1"/>
  <c r="B87" i="1"/>
  <c r="B88" i="1"/>
  <c r="B89" i="1"/>
  <c r="B90" i="1"/>
  <c r="B91" i="1"/>
  <c r="B76" i="1"/>
  <c r="L17" i="1"/>
  <c r="D57" i="2"/>
  <c r="H12" i="3"/>
  <c r="F100" i="1" l="1"/>
  <c r="F98" i="1"/>
  <c r="F101" i="1"/>
  <c r="F99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I68" i="3" l="1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L19" i="2"/>
  <c r="J19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100" i="1"/>
  <c r="J99" i="1"/>
  <c r="J98" i="1"/>
  <c r="J97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7" i="1"/>
  <c r="I98" i="1"/>
  <c r="I99" i="1"/>
  <c r="I100" i="1"/>
  <c r="H97" i="1"/>
  <c r="H98" i="1"/>
  <c r="H99" i="1"/>
  <c r="H100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1" i="1" l="1"/>
  <c r="J101" i="1"/>
  <c r="H101" i="1"/>
  <c r="I91" i="1"/>
  <c r="I76" i="1" l="1"/>
  <c r="F86" i="1"/>
  <c r="H86" i="1" s="1"/>
  <c r="H66" i="1"/>
  <c r="I66" i="1"/>
  <c r="J66" i="1"/>
  <c r="I86" i="1" l="1"/>
  <c r="H76" i="1"/>
  <c r="J76" i="1"/>
  <c r="F96" i="1"/>
  <c r="I96" i="1" l="1"/>
  <c r="H96" i="1"/>
  <c r="J96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<sst xmlns="http://schemas.openxmlformats.org/spreadsheetml/2006/main" count="483" uniqueCount="145">
  <si>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</si>
  <si>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</si>
  <si>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</si>
  <si>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</si>
  <si>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</si>
  <si>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</si>
  <si>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</si>
  <si>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</si>
  <si>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</si>
  <si>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</si>
  <si>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</si>
  <si>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</si>
  <si>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</si>
  <si>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</si>
  <si>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</si>
  <si>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</si>
  <si>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</si>
  <si>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</si>
  <si>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</si>
  <si>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</si>
  <si>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</si>
  <si>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</si>
  <si>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</si>
  <si>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</si>
  <si>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</si>
  <si>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</si>
  <si>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</si>
  <si>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</si>
  <si>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</si>
  <si>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</si>
  <si>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</si>
  <si>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</si>
  <si>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</si>
  <si>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</si>
  <si>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</si>
  <si>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</si>
  <si>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</si>
  <si>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</si>
  <si>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</si>
  <si>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</si>
  <si>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</si>
  <si>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</si>
  <si>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</si>
  <si>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</si>
  <si>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</si>
  <si>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</si>
  <si>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</si>
  <si>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</si>
  <si>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</si>
  <si>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</si>
  <si>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</si>
  <si>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</si>
  <si>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</si>
  <si>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</si>
  <si>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</si>
  <si>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</si>
  <si>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</si>
  <si>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</si>
  <si>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</si>
  <si>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</si>
  <si>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</si>
  <si>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</si>
  <si>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</si>
  <si>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</si>
  <si>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</si>
  <si>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</si>
  <si>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</si>
  <si>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</si>
  <si>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</si>
  <si>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</si>
  <si>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</si>
  <si>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</si>
  <si>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</si>
  <si>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</si>
  <si>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</si>
  <si>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</si>
  <si>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</si>
  <si>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</si>
  <si>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</si>
  <si>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</si>
  <si>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</si>
  <si>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</si>
  <si>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</si>
  <si>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</si>
  <si>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</si>
  <si>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</si>
  <si>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ANL ROTORUA</t>
  </si>
  <si>
    <t>208N</t>
  </si>
  <si>
    <t>0127N</t>
  </si>
  <si>
    <t>0091N</t>
  </si>
  <si>
    <t>184N</t>
  </si>
  <si>
    <t>247N</t>
  </si>
  <si>
    <t>0154N</t>
  </si>
  <si>
    <t>117N</t>
  </si>
  <si>
    <t>211N</t>
  </si>
  <si>
    <t>COSCO ROTTERDAM</t>
  </si>
  <si>
    <t>209N</t>
  </si>
  <si>
    <t>097N</t>
  </si>
  <si>
    <t>0118N</t>
  </si>
  <si>
    <t>216N</t>
  </si>
  <si>
    <t>188N</t>
  </si>
  <si>
    <t>0123N</t>
  </si>
  <si>
    <t>099N</t>
  </si>
  <si>
    <t>OOCL ITALY</t>
  </si>
  <si>
    <t>185N</t>
  </si>
  <si>
    <t>118N</t>
  </si>
  <si>
    <t>ALS HERCULES</t>
  </si>
  <si>
    <t>005N</t>
  </si>
  <si>
    <t>PELION</t>
  </si>
  <si>
    <t>OOCL SHANGHAI</t>
  </si>
  <si>
    <t>ALS JUNO</t>
  </si>
  <si>
    <t>ALS LUNA</t>
  </si>
  <si>
    <t>TAMPA I</t>
  </si>
  <si>
    <t>156N</t>
  </si>
  <si>
    <t>006N</t>
  </si>
  <si>
    <t>HMM PARAMOUNT</t>
  </si>
  <si>
    <t>OLYMPIC BAY</t>
  </si>
  <si>
    <t>145N</t>
  </si>
  <si>
    <t>210N</t>
  </si>
  <si>
    <t>COSCO ADEN</t>
  </si>
  <si>
    <t>139N</t>
  </si>
  <si>
    <t>204N</t>
  </si>
  <si>
    <t>0010N</t>
  </si>
  <si>
    <t>ALS CLIVIA</t>
  </si>
  <si>
    <t>331N</t>
  </si>
  <si>
    <t>OOCL DURABN</t>
  </si>
  <si>
    <t>OOCL BRAZIL</t>
  </si>
  <si>
    <t>054N</t>
  </si>
  <si>
    <t>EXPRESS BLACK SEA</t>
  </si>
  <si>
    <t>079N</t>
  </si>
  <si>
    <t>OOCL KUALA LUMPUR</t>
  </si>
  <si>
    <t>248N</t>
  </si>
  <si>
    <t>0006N</t>
  </si>
  <si>
    <t>Export Depot: Arrow Transport</t>
  </si>
  <si>
    <t>Export Depot: CITO Transport</t>
  </si>
  <si>
    <t>212N</t>
  </si>
  <si>
    <t>2nd March 2026</t>
  </si>
  <si>
    <t>ITAL UNICA</t>
  </si>
  <si>
    <t>0189N</t>
  </si>
  <si>
    <t>0092N</t>
  </si>
  <si>
    <t>153N</t>
  </si>
  <si>
    <t>ANL GIPPSLAND</t>
  </si>
  <si>
    <t>089N</t>
  </si>
  <si>
    <t>ANL KIWI TRADER</t>
  </si>
  <si>
    <t>ANL TASMAN TRADER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</si>
</sst>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  <font>
      <sz val="10"/>
      <color rgb="FFFF0000"/>
      <name val="Arial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</font>
    <font>
      <b/>
      <sz val="10.5"/>
      <color rgb="FF002060"/>
      <name val="Aptos SemiBol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49" fillId="5" borderId="7" xfId="0" applyFont="1" applyFill="1" applyBorder="1" applyAlignment="1">
      <alignment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50" fillId="5" borderId="10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2" fillId="2" borderId="0" xfId="2" applyFont="1" applyFill="1"/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55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538191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106</xdr:row>
      <xdr:rowOff>115889</xdr:rowOff>
    </xdr:from>
    <xdr:to>
      <xdr:col>7</xdr:col>
      <xdr:colOff>348364</xdr:colOff>
      <xdr:row>110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123</xdr:row>
      <xdr:rowOff>163752</xdr:rowOff>
    </xdr:from>
    <xdr:to>
      <xdr:col>9</xdr:col>
      <xdr:colOff>657225</xdr:colOff>
      <xdr:row>129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851823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134</xdr:row>
      <xdr:rowOff>181317</xdr:rowOff>
    </xdr:from>
    <xdr:to>
      <xdr:col>9</xdr:col>
      <xdr:colOff>685800</xdr:colOff>
      <xdr:row>146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470534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101</xdr:row>
      <xdr:rowOff>247650</xdr:rowOff>
    </xdr:from>
    <xdr:to>
      <xdr:col>10</xdr:col>
      <xdr:colOff>546735</xdr:colOff>
      <xdr:row>105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174</xdr:row>
      <xdr:rowOff>152400</xdr:rowOff>
    </xdr:from>
    <xdr:to>
      <xdr:col>10</xdr:col>
      <xdr:colOff>584835</xdr:colOff>
      <xdr:row>178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128</xdr:row>
      <xdr:rowOff>125729</xdr:rowOff>
    </xdr:from>
    <xdr:to>
      <xdr:col>10</xdr:col>
      <xdr:colOff>295275</xdr:colOff>
      <xdr:row>146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148</xdr:row>
      <xdr:rowOff>115598</xdr:rowOff>
    </xdr:from>
    <xdr:to>
      <xdr:col>10</xdr:col>
      <xdr:colOff>714375</xdr:colOff>
      <xdr:row>162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631996</xdr:colOff>
      <xdr:row>49</xdr:row>
      <xdr:rowOff>234399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10</xdr:col>
      <xdr:colOff>862964</xdr:colOff>
      <xdr:row>43</xdr:row>
      <xdr:rowOff>14472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213360</xdr:colOff>
      <xdr:row>141</xdr:row>
      <xdr:rowOff>6106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110</xdr:row>
      <xdr:rowOff>200025</xdr:rowOff>
    </xdr:from>
    <xdr:to>
      <xdr:col>10</xdr:col>
      <xdr:colOff>770658</xdr:colOff>
      <xdr:row>125</xdr:row>
      <xdr:rowOff>84426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257175" y="29260800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95</xdr:row>
      <xdr:rowOff>58744</xdr:rowOff>
    </xdr:from>
    <xdr:to>
      <xdr:col>7</xdr:col>
      <xdr:colOff>619124</xdr:colOff>
      <xdr:row>102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94</xdr:row>
      <xdr:rowOff>77786</xdr:rowOff>
    </xdr:from>
    <xdr:to>
      <xdr:col>8</xdr:col>
      <xdr:colOff>457200</xdr:colOff>
      <xdr:row>105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9</xdr:col>
      <xdr:colOff>1127760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9</xdr:col>
      <xdr:colOff>1165860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117</xdr:row>
      <xdr:rowOff>116371</xdr:rowOff>
    </xdr:from>
    <xdr:to>
      <xdr:col>9</xdr:col>
      <xdr:colOff>1089659</xdr:colOff>
      <xdr:row>121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101</xdr:row>
      <xdr:rowOff>142875</xdr:rowOff>
    </xdr:from>
    <xdr:to>
      <xdr:col>9</xdr:col>
      <xdr:colOff>1514475</xdr:colOff>
      <xdr:row>116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75</xdr:row>
      <xdr:rowOff>133350</xdr:rowOff>
    </xdr:from>
    <xdr:to>
      <xdr:col>10</xdr:col>
      <xdr:colOff>427758</xdr:colOff>
      <xdr:row>90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15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21" t="s">
        <v>0</v>
      </c>
      <c r="B5" s="221"/>
      <c r="C5" s="221"/>
      <c r="D5" s="221"/>
      <c r="E5" s="221"/>
      <c r="F5" s="221"/>
      <c r="G5" s="221"/>
      <c r="H5" s="221"/>
      <c r="I5" s="221"/>
    </row>
    <row r="6" spans="1:18" s="20" customFormat="1" ht="45" x14ac:dyDescent="0.25">
      <c r="A6" s="221" t="s">
        <v>1</v>
      </c>
      <c r="B6" s="221"/>
      <c r="C6" s="221"/>
      <c r="D6" s="221"/>
      <c r="E6" s="221"/>
      <c r="F6" s="221"/>
      <c r="G6" s="221"/>
      <c r="H6" s="221"/>
      <c r="I6" s="221"/>
      <c r="R6"/>
    </row>
    <row r="7" spans="1:18" s="4" customFormat="1" ht="34.5" x14ac:dyDescent="0.25">
      <c r="A7" s="222" t="s">
        <v>136</v>
      </c>
      <c r="B7" s="222"/>
      <c r="C7" s="222"/>
      <c r="D7" s="222"/>
      <c r="E7" s="222"/>
      <c r="F7" s="222"/>
      <c r="G7" s="222"/>
      <c r="H7" s="222"/>
      <c r="I7" s="222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36" t="s">
        <v>48</v>
      </c>
      <c r="C9" s="236"/>
      <c r="D9" s="236"/>
      <c r="E9" s="236"/>
      <c r="F9" s="236"/>
      <c r="G9" s="236"/>
      <c r="H9" s="75"/>
      <c r="I9" s="75"/>
      <c r="J9" s="88"/>
    </row>
    <row r="10" spans="1:18" s="4" customFormat="1" ht="34.5" hidden="1" x14ac:dyDescent="0.25">
      <c r="A10" s="75"/>
      <c r="B10" s="237" t="s">
        <v>3</v>
      </c>
      <c r="C10" s="239" t="s">
        <v>4</v>
      </c>
      <c r="D10" s="84"/>
      <c r="E10" s="226" t="s">
        <v>5</v>
      </c>
      <c r="F10" s="241" t="s">
        <v>6</v>
      </c>
      <c r="G10" s="243" t="s">
        <v>49</v>
      </c>
      <c r="H10" s="75"/>
      <c r="I10" s="75"/>
      <c r="J10" s="88"/>
    </row>
    <row r="11" spans="1:18" s="4" customFormat="1" ht="5.45" hidden="1" customHeight="1" x14ac:dyDescent="0.25">
      <c r="A11" s="75"/>
      <c r="B11" s="238"/>
      <c r="C11" s="240"/>
      <c r="D11" s="87"/>
      <c r="E11" s="227"/>
      <c r="F11" s="242"/>
      <c r="G11" s="244"/>
      <c r="H11" s="75"/>
      <c r="I11" s="75"/>
      <c r="J11" s="88"/>
    </row>
    <row r="12" spans="1:18" s="4" customFormat="1" ht="19.149999999999999" hidden="1" customHeight="1" x14ac:dyDescent="0.3">
      <c r="A12" s="75"/>
      <c r="B12" s="126" t="s">
        <v>39</v>
      </c>
      <c r="C12" s="127" t="s">
        <v>50</v>
      </c>
      <c r="D12" s="155"/>
      <c r="E12" s="128">
        <v>45484</v>
      </c>
      <c r="F12" s="128">
        <v>45491</v>
      </c>
      <c r="G12" s="129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0" t="s">
        <v>2</v>
      </c>
      <c r="C15" s="210"/>
      <c r="D15" s="210"/>
      <c r="E15" s="210"/>
      <c r="F15" s="210"/>
      <c r="G15" s="210"/>
      <c r="H15" s="210"/>
      <c r="I15" s="11"/>
    </row>
    <row r="16" spans="1:18" ht="44.25" customHeight="1" thickBot="1" x14ac:dyDescent="0.3">
      <c r="B16" s="176" t="s">
        <v>3</v>
      </c>
      <c r="C16" s="168" t="s">
        <v>4</v>
      </c>
      <c r="D16" s="168" t="s">
        <v>65</v>
      </c>
      <c r="E16" s="168" t="s">
        <v>68</v>
      </c>
      <c r="F16" s="163" t="s">
        <v>72</v>
      </c>
      <c r="G16" s="169" t="s">
        <v>6</v>
      </c>
      <c r="H16" s="171" t="s">
        <v>7</v>
      </c>
      <c r="I16" s="171" t="s">
        <v>41</v>
      </c>
      <c r="J16" s="171" t="s">
        <v>57</v>
      </c>
      <c r="K16" s="163" t="s">
        <v>46</v>
      </c>
      <c r="L16" s="172" t="s">
        <v>51</v>
      </c>
      <c r="M16" s="147"/>
    </row>
    <row r="17" spans="1:25" s="14" customFormat="1" ht="18.75" x14ac:dyDescent="0.25">
      <c r="A17" s="68"/>
      <c r="B17" s="94" t="s">
        <v>66</v>
      </c>
      <c r="C17" s="142" t="s">
        <v>88</v>
      </c>
      <c r="D17" s="140">
        <v>46078</v>
      </c>
      <c r="E17" s="140">
        <f t="shared" ref="E17" si="0">F17</f>
        <v>46084</v>
      </c>
      <c r="F17" s="140">
        <v>46084</v>
      </c>
      <c r="G17" s="140">
        <v>46092</v>
      </c>
      <c r="H17" s="140">
        <v>46107</v>
      </c>
      <c r="I17" s="140">
        <f t="shared" ref="I17:I22" si="1">(G17+28)</f>
        <v>46120</v>
      </c>
      <c r="J17" s="140">
        <f t="shared" ref="J17:J22" si="2">G17+30</f>
        <v>46122</v>
      </c>
      <c r="K17" s="140">
        <f t="shared" ref="K17:K23" si="3">(G17+30)</f>
        <v>46122</v>
      </c>
      <c r="L17" s="141">
        <f t="shared" ref="L17:L22" si="4">(H17+28)</f>
        <v>46135</v>
      </c>
      <c r="M17" s="135"/>
    </row>
    <row r="18" spans="1:25" s="14" customFormat="1" ht="18.75" x14ac:dyDescent="0.25">
      <c r="A18" s="68"/>
      <c r="B18" s="94" t="s">
        <v>85</v>
      </c>
      <c r="C18" s="142" t="s">
        <v>92</v>
      </c>
      <c r="D18" s="140">
        <v>46087</v>
      </c>
      <c r="E18" s="140">
        <f t="shared" ref="E18" si="5">F18</f>
        <v>46098</v>
      </c>
      <c r="F18" s="140">
        <v>46098</v>
      </c>
      <c r="G18" s="140">
        <v>46102</v>
      </c>
      <c r="H18" s="140">
        <v>46113</v>
      </c>
      <c r="I18" s="140">
        <f t="shared" si="1"/>
        <v>46130</v>
      </c>
      <c r="J18" s="140">
        <f t="shared" si="2"/>
        <v>46132</v>
      </c>
      <c r="K18" s="140">
        <f t="shared" si="3"/>
        <v>46132</v>
      </c>
      <c r="L18" s="95">
        <f t="shared" si="4"/>
        <v>46141</v>
      </c>
      <c r="M18" s="135"/>
    </row>
    <row r="19" spans="1:25" s="14" customFormat="1" ht="19.5" customHeight="1" x14ac:dyDescent="0.25">
      <c r="A19" s="68"/>
      <c r="B19" s="94" t="s">
        <v>73</v>
      </c>
      <c r="C19" s="142" t="s">
        <v>98</v>
      </c>
      <c r="D19" s="140">
        <v>46099</v>
      </c>
      <c r="E19" s="140">
        <f>F19</f>
        <v>46105</v>
      </c>
      <c r="F19" s="140">
        <v>46105</v>
      </c>
      <c r="G19" s="140">
        <v>46110</v>
      </c>
      <c r="H19" s="140">
        <v>46127</v>
      </c>
      <c r="I19" s="140">
        <f t="shared" si="1"/>
        <v>46138</v>
      </c>
      <c r="J19" s="140">
        <f t="shared" si="2"/>
        <v>46140</v>
      </c>
      <c r="K19" s="140">
        <f t="shared" si="3"/>
        <v>46140</v>
      </c>
      <c r="L19" s="95">
        <f t="shared" si="4"/>
        <v>46155</v>
      </c>
      <c r="M19" s="135"/>
      <c r="N19"/>
    </row>
    <row r="20" spans="1:25" s="14" customFormat="1" ht="19.5" customHeight="1" x14ac:dyDescent="0.25">
      <c r="A20" s="68"/>
      <c r="B20" s="94" t="s">
        <v>82</v>
      </c>
      <c r="C20" s="142" t="s">
        <v>101</v>
      </c>
      <c r="D20" s="140">
        <v>46105</v>
      </c>
      <c r="E20" s="140">
        <f t="shared" ref="E20" si="6">F20</f>
        <v>46108</v>
      </c>
      <c r="F20" s="140">
        <v>46108</v>
      </c>
      <c r="G20" s="140">
        <v>46117</v>
      </c>
      <c r="H20" s="140">
        <v>46134</v>
      </c>
      <c r="I20" s="140">
        <f t="shared" si="1"/>
        <v>46145</v>
      </c>
      <c r="J20" s="140">
        <f t="shared" si="2"/>
        <v>46147</v>
      </c>
      <c r="K20" s="140">
        <f t="shared" si="3"/>
        <v>46147</v>
      </c>
      <c r="L20" s="95">
        <f t="shared" si="4"/>
        <v>46162</v>
      </c>
      <c r="M20" s="135"/>
    </row>
    <row r="21" spans="1:25" s="14" customFormat="1" ht="19.5" customHeight="1" x14ac:dyDescent="0.25">
      <c r="A21" s="68"/>
      <c r="B21" s="94" t="s">
        <v>75</v>
      </c>
      <c r="C21" s="142" t="s">
        <v>122</v>
      </c>
      <c r="D21" s="140">
        <v>46111</v>
      </c>
      <c r="E21" s="140">
        <f>F21</f>
        <v>46119</v>
      </c>
      <c r="F21" s="140">
        <v>46119</v>
      </c>
      <c r="G21" s="140">
        <v>46124</v>
      </c>
      <c r="H21" s="140">
        <v>46141</v>
      </c>
      <c r="I21" s="140">
        <f t="shared" si="1"/>
        <v>46152</v>
      </c>
      <c r="J21" s="140">
        <f t="shared" si="2"/>
        <v>46154</v>
      </c>
      <c r="K21" s="140">
        <f t="shared" si="3"/>
        <v>46154</v>
      </c>
      <c r="L21" s="95">
        <f t="shared" si="4"/>
        <v>46169</v>
      </c>
      <c r="M21" s="135"/>
    </row>
    <row r="22" spans="1:25" s="14" customFormat="1" ht="19.5" customHeight="1" x14ac:dyDescent="0.25">
      <c r="A22" s="68"/>
      <c r="B22" s="94" t="s">
        <v>137</v>
      </c>
      <c r="C22" s="142" t="s">
        <v>138</v>
      </c>
      <c r="D22" s="140">
        <v>46121</v>
      </c>
      <c r="E22" s="140">
        <f>F22</f>
        <v>46126</v>
      </c>
      <c r="F22" s="140">
        <v>46126</v>
      </c>
      <c r="G22" s="140">
        <v>46131</v>
      </c>
      <c r="H22" s="140">
        <v>46148</v>
      </c>
      <c r="I22" s="140">
        <f t="shared" si="1"/>
        <v>46159</v>
      </c>
      <c r="J22" s="140">
        <f t="shared" si="2"/>
        <v>46161</v>
      </c>
      <c r="K22" s="140">
        <f t="shared" si="3"/>
        <v>46161</v>
      </c>
      <c r="L22" s="95">
        <f t="shared" si="4"/>
        <v>46176</v>
      </c>
      <c r="M22" s="135"/>
      <c r="Y22"/>
    </row>
    <row r="23" spans="1:25" s="14" customFormat="1" ht="19.5" customHeight="1" thickBot="1" x14ac:dyDescent="0.3">
      <c r="A23" s="68"/>
      <c r="B23" s="96" t="s">
        <v>115</v>
      </c>
      <c r="C23" s="97" t="s">
        <v>139</v>
      </c>
      <c r="D23" s="98">
        <v>46128</v>
      </c>
      <c r="E23" s="98">
        <f>F23</f>
        <v>46133</v>
      </c>
      <c r="F23" s="98">
        <v>46133</v>
      </c>
      <c r="G23" s="98">
        <v>46138</v>
      </c>
      <c r="H23" s="98">
        <v>46155</v>
      </c>
      <c r="I23" s="98">
        <f t="shared" ref="I23" si="7">(G23+28)</f>
        <v>46166</v>
      </c>
      <c r="J23" s="98">
        <f t="shared" ref="J23" si="8">G23+30</f>
        <v>46168</v>
      </c>
      <c r="K23" s="98">
        <f t="shared" si="3"/>
        <v>46168</v>
      </c>
      <c r="L23" s="99">
        <f t="shared" ref="L23" si="9">(H23+28)</f>
        <v>46183</v>
      </c>
      <c r="M23" s="135"/>
    </row>
    <row r="24" spans="1:25" s="14" customFormat="1" ht="19.5" hidden="1" customHeight="1" thickBot="1" x14ac:dyDescent="0.3">
      <c r="A24" s="68"/>
      <c r="B24" s="96"/>
      <c r="C24" s="97"/>
      <c r="D24" s="156"/>
      <c r="E24" s="98"/>
      <c r="F24" s="98"/>
      <c r="G24" s="98"/>
      <c r="H24" s="99">
        <f t="shared" ref="H24" si="10">(G24+1)</f>
        <v>1</v>
      </c>
      <c r="I24" s="90"/>
      <c r="J24" s="13"/>
    </row>
    <row r="25" spans="1:25" x14ac:dyDescent="0.25">
      <c r="B25" s="197" t="s">
        <v>133</v>
      </c>
      <c r="C25" s="11"/>
      <c r="D25" s="157"/>
      <c r="E25" s="11"/>
      <c r="F25" s="11"/>
      <c r="G25" s="11"/>
      <c r="H25" s="11"/>
      <c r="I25" s="11"/>
    </row>
    <row r="26" spans="1:25" x14ac:dyDescent="0.2">
      <c r="B26" s="11"/>
      <c r="C26" s="11"/>
      <c r="D26" s="157"/>
      <c r="E26" s="11"/>
      <c r="F26" s="11"/>
      <c r="G26" s="11"/>
      <c r="H26" s="11"/>
      <c r="I26" s="11"/>
    </row>
    <row r="27" spans="1:25" ht="32.25" thickBot="1" x14ac:dyDescent="0.55000000000000004">
      <c r="B27" s="210" t="s">
        <v>8</v>
      </c>
      <c r="C27" s="210"/>
      <c r="D27" s="210"/>
      <c r="E27" s="210"/>
      <c r="F27" s="210"/>
      <c r="G27" s="210"/>
      <c r="H27" s="11"/>
      <c r="I27" s="11"/>
    </row>
    <row r="28" spans="1:25" ht="23.45" customHeight="1" x14ac:dyDescent="0.25">
      <c r="B28" s="211" t="s">
        <v>3</v>
      </c>
      <c r="C28" s="223" t="s">
        <v>4</v>
      </c>
      <c r="D28" s="245" t="s">
        <v>71</v>
      </c>
      <c r="E28" s="215" t="s">
        <v>5</v>
      </c>
      <c r="F28" s="217" t="s">
        <v>6</v>
      </c>
      <c r="G28" s="205" t="s">
        <v>9</v>
      </c>
      <c r="H28" s="204"/>
      <c r="I28" s="225"/>
    </row>
    <row r="29" spans="1:25" ht="18.600000000000001" customHeight="1" thickBot="1" x14ac:dyDescent="0.3">
      <c r="B29" s="212"/>
      <c r="C29" s="224"/>
      <c r="D29" s="246"/>
      <c r="E29" s="216"/>
      <c r="F29" s="218"/>
      <c r="G29" s="206"/>
      <c r="H29" s="204"/>
      <c r="I29" s="225"/>
    </row>
    <row r="30" spans="1:25" ht="18.75" customHeight="1" x14ac:dyDescent="0.3">
      <c r="B30" s="25" t="s">
        <v>95</v>
      </c>
      <c r="C30" s="82" t="s">
        <v>87</v>
      </c>
      <c r="D30" s="33">
        <f>E30</f>
        <v>46083</v>
      </c>
      <c r="E30" s="33">
        <v>46083</v>
      </c>
      <c r="F30" s="33">
        <v>46087</v>
      </c>
      <c r="G30" s="30">
        <v>46103</v>
      </c>
      <c r="H30" s="136"/>
      <c r="I30" s="85"/>
    </row>
    <row r="31" spans="1:25" ht="18.75" customHeight="1" x14ac:dyDescent="0.3">
      <c r="B31" s="25" t="s">
        <v>79</v>
      </c>
      <c r="C31" s="82" t="s">
        <v>121</v>
      </c>
      <c r="D31" s="33">
        <f>E31</f>
        <v>46100</v>
      </c>
      <c r="E31" s="33">
        <v>46100</v>
      </c>
      <c r="F31" s="33">
        <v>46107</v>
      </c>
      <c r="G31" s="30">
        <v>46124</v>
      </c>
      <c r="H31" s="136"/>
      <c r="I31" s="85"/>
    </row>
    <row r="32" spans="1:25" ht="19.5" customHeight="1" x14ac:dyDescent="0.3">
      <c r="A32" s="72"/>
      <c r="B32" s="25" t="s">
        <v>130</v>
      </c>
      <c r="C32" s="82" t="s">
        <v>100</v>
      </c>
      <c r="D32" s="33">
        <f>E32</f>
        <v>46107</v>
      </c>
      <c r="E32" s="33">
        <v>46107</v>
      </c>
      <c r="F32" s="33">
        <v>46114</v>
      </c>
      <c r="G32" s="30">
        <v>46131</v>
      </c>
      <c r="H32" s="136"/>
      <c r="I32" s="90"/>
    </row>
    <row r="33" spans="1:26" ht="19.5" customHeight="1" thickBot="1" x14ac:dyDescent="0.35">
      <c r="A33" s="72"/>
      <c r="B33" s="26" t="s">
        <v>103</v>
      </c>
      <c r="C33" s="27" t="s">
        <v>140</v>
      </c>
      <c r="D33" s="28">
        <f>E33</f>
        <v>46122</v>
      </c>
      <c r="E33" s="28">
        <v>46122</v>
      </c>
      <c r="F33" s="28">
        <v>46129</v>
      </c>
      <c r="G33" s="31">
        <v>46145</v>
      </c>
      <c r="H33" s="136"/>
      <c r="I33" s="90"/>
    </row>
    <row r="34" spans="1:26" x14ac:dyDescent="0.25">
      <c r="B34" s="198" t="s">
        <v>134</v>
      </c>
      <c r="C34" s="196"/>
      <c r="D34" s="196"/>
      <c r="E34" s="196"/>
      <c r="F34" s="196"/>
      <c r="G34" s="196"/>
      <c r="H34" s="196"/>
      <c r="I34" s="23"/>
    </row>
    <row r="35" spans="1:26" ht="25.5" customHeight="1" thickBot="1" x14ac:dyDescent="0.55000000000000004">
      <c r="B35" s="210" t="s">
        <v>10</v>
      </c>
      <c r="C35" s="210"/>
      <c r="D35" s="210"/>
      <c r="E35" s="210"/>
      <c r="F35" s="210"/>
      <c r="G35" s="210"/>
      <c r="H35" s="11"/>
      <c r="I35" s="8"/>
      <c r="T35" s="33"/>
    </row>
    <row r="36" spans="1:26" ht="12.75" customHeight="1" x14ac:dyDescent="0.25">
      <c r="B36" s="211" t="s">
        <v>3</v>
      </c>
      <c r="C36" s="223" t="s">
        <v>4</v>
      </c>
      <c r="D36" s="170" t="s">
        <v>67</v>
      </c>
      <c r="E36" s="215" t="s">
        <v>5</v>
      </c>
      <c r="F36" s="217" t="s">
        <v>6</v>
      </c>
      <c r="G36" s="205" t="s">
        <v>11</v>
      </c>
      <c r="H36" s="235"/>
      <c r="I36" s="232"/>
      <c r="U36" s="233"/>
      <c r="V36" s="234"/>
      <c r="W36" s="145"/>
      <c r="X36" s="230"/>
      <c r="Y36" s="228"/>
      <c r="Z36" s="230"/>
    </row>
    <row r="37" spans="1:26" ht="24.75" customHeight="1" thickBot="1" x14ac:dyDescent="0.3">
      <c r="B37" s="212"/>
      <c r="C37" s="224"/>
      <c r="D37" s="173" t="s">
        <v>27</v>
      </c>
      <c r="E37" s="216"/>
      <c r="F37" s="218"/>
      <c r="G37" s="206"/>
      <c r="H37" s="235"/>
      <c r="I37" s="232"/>
      <c r="U37" s="233"/>
      <c r="V37" s="233"/>
      <c r="W37" s="144"/>
      <c r="X37" s="230"/>
      <c r="Y37" s="229"/>
      <c r="Z37" s="231"/>
    </row>
    <row r="38" spans="1:26" ht="18.75" x14ac:dyDescent="0.3">
      <c r="B38" s="25" t="s">
        <v>125</v>
      </c>
      <c r="C38" s="82" t="s">
        <v>97</v>
      </c>
      <c r="D38" s="33">
        <f>E38</f>
        <v>46084</v>
      </c>
      <c r="E38" s="33">
        <v>46084</v>
      </c>
      <c r="F38" s="33">
        <v>46091</v>
      </c>
      <c r="G38" s="30">
        <v>46114</v>
      </c>
      <c r="H38" s="136"/>
      <c r="I38" s="90"/>
      <c r="U38" s="146"/>
      <c r="V38" s="82"/>
      <c r="W38" s="82"/>
      <c r="X38" s="33"/>
      <c r="Y38" s="33"/>
      <c r="Z38" s="33"/>
    </row>
    <row r="39" spans="1:26" ht="18.75" x14ac:dyDescent="0.3">
      <c r="B39" s="25" t="s">
        <v>126</v>
      </c>
      <c r="C39" s="82" t="s">
        <v>127</v>
      </c>
      <c r="D39" s="33">
        <f>E39</f>
        <v>46099</v>
      </c>
      <c r="E39" s="33">
        <v>46099</v>
      </c>
      <c r="F39" s="33">
        <v>46106</v>
      </c>
      <c r="G39" s="30">
        <v>46128</v>
      </c>
      <c r="H39" s="136"/>
      <c r="I39" s="90"/>
      <c r="J39"/>
      <c r="U39" s="146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141</v>
      </c>
      <c r="C40" s="27" t="s">
        <v>142</v>
      </c>
      <c r="D40" s="28">
        <f>E40</f>
        <v>46136</v>
      </c>
      <c r="E40" s="28">
        <v>46136</v>
      </c>
      <c r="F40" s="28">
        <v>46113</v>
      </c>
      <c r="G40" s="31">
        <v>46135</v>
      </c>
      <c r="H40" s="136"/>
      <c r="I40" s="90"/>
      <c r="U40" s="146"/>
      <c r="V40" s="82"/>
      <c r="W40" s="82"/>
      <c r="X40" s="33"/>
      <c r="Y40" s="33"/>
      <c r="Z40" s="33"/>
    </row>
    <row r="41" spans="1:26" ht="18" customHeight="1" x14ac:dyDescent="0.3">
      <c r="B41" s="199" t="s">
        <v>134</v>
      </c>
      <c r="C41" s="41"/>
      <c r="D41" s="62"/>
      <c r="E41" s="43"/>
      <c r="F41" s="43"/>
      <c r="G41" s="43"/>
      <c r="H41" s="67"/>
      <c r="I41" s="8"/>
      <c r="U41" s="146"/>
      <c r="V41" s="82"/>
      <c r="W41" s="82"/>
      <c r="X41" s="33"/>
      <c r="Y41" s="33"/>
      <c r="Z41" s="33"/>
    </row>
    <row r="42" spans="1:26" ht="37.5" customHeight="1" thickBot="1" x14ac:dyDescent="0.55000000000000004">
      <c r="B42" s="210" t="s">
        <v>12</v>
      </c>
      <c r="C42" s="210"/>
      <c r="D42" s="210"/>
      <c r="E42" s="210"/>
      <c r="F42" s="210"/>
      <c r="G42" s="210"/>
      <c r="H42" s="11"/>
      <c r="I42" s="8"/>
      <c r="U42" s="146"/>
      <c r="V42" s="82"/>
      <c r="W42" s="82"/>
      <c r="X42" s="33"/>
      <c r="Y42" s="33"/>
      <c r="Z42" s="33"/>
    </row>
    <row r="43" spans="1:26" ht="17.25" customHeight="1" x14ac:dyDescent="0.3">
      <c r="B43" s="211" t="s">
        <v>3</v>
      </c>
      <c r="C43" s="213" t="s">
        <v>4</v>
      </c>
      <c r="D43" s="174" t="s">
        <v>67</v>
      </c>
      <c r="E43" s="215" t="s">
        <v>5</v>
      </c>
      <c r="F43" s="217" t="s">
        <v>6</v>
      </c>
      <c r="G43" s="205" t="s">
        <v>13</v>
      </c>
      <c r="H43" s="204"/>
      <c r="I43" s="232"/>
      <c r="U43" s="146"/>
      <c r="V43" s="82"/>
      <c r="W43" s="82"/>
      <c r="X43" s="33"/>
      <c r="Y43" s="33"/>
      <c r="Z43" s="33"/>
    </row>
    <row r="44" spans="1:26" ht="19.5" thickBot="1" x14ac:dyDescent="0.35">
      <c r="B44" s="212"/>
      <c r="C44" s="214"/>
      <c r="D44" s="175" t="s">
        <v>27</v>
      </c>
      <c r="E44" s="216"/>
      <c r="F44" s="218"/>
      <c r="G44" s="206"/>
      <c r="H44" s="204"/>
      <c r="I44" s="232"/>
      <c r="U44" s="146"/>
      <c r="V44" s="82"/>
      <c r="W44" s="82"/>
      <c r="X44" s="33"/>
      <c r="Y44" s="33"/>
      <c r="Z44" s="33"/>
    </row>
    <row r="45" spans="1:26" ht="18.75" x14ac:dyDescent="0.3">
      <c r="B45" s="25" t="str">
        <f>B66</f>
        <v>JOGELA</v>
      </c>
      <c r="C45" s="186" t="str">
        <f>C66</f>
        <v>211N</v>
      </c>
      <c r="D45" s="33">
        <f>D66</f>
        <v>46084</v>
      </c>
      <c r="E45" s="33">
        <f>E66</f>
        <v>46084</v>
      </c>
      <c r="F45" s="33">
        <f>F66</f>
        <v>46094</v>
      </c>
      <c r="G45" s="30">
        <f>F45+16</f>
        <v>46110</v>
      </c>
      <c r="H45" s="136"/>
      <c r="I45" s="109"/>
      <c r="U45" s="146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B67</f>
        <v>COSCO GENOA</v>
      </c>
      <c r="C46" s="130" t="str">
        <f>C67</f>
        <v>099N</v>
      </c>
      <c r="D46" s="33">
        <f>E46</f>
        <v>46091</v>
      </c>
      <c r="E46" s="33">
        <f t="shared" ref="E46:F50" si="11">E67</f>
        <v>46091</v>
      </c>
      <c r="F46" s="33">
        <f>F67</f>
        <v>46097</v>
      </c>
      <c r="G46" s="30">
        <f>F46+16</f>
        <v>46113</v>
      </c>
      <c r="H46" s="136"/>
      <c r="I46" s="90"/>
    </row>
    <row r="47" spans="1:26" ht="19.350000000000001" customHeight="1" x14ac:dyDescent="0.3">
      <c r="B47" s="25" t="str">
        <f t="shared" ref="B47:B50" si="12">B68</f>
        <v>OOCL PANAMA</v>
      </c>
      <c r="C47" s="130" t="str">
        <f>C68</f>
        <v>331N</v>
      </c>
      <c r="D47" s="33">
        <f>E47</f>
        <v>46105</v>
      </c>
      <c r="E47" s="33">
        <f t="shared" si="11"/>
        <v>46105</v>
      </c>
      <c r="F47" s="33">
        <f t="shared" si="11"/>
        <v>46110</v>
      </c>
      <c r="G47" s="30">
        <f>F47+16</f>
        <v>46126</v>
      </c>
      <c r="H47" s="136"/>
      <c r="I47" s="90"/>
    </row>
    <row r="48" spans="1:26" ht="19.350000000000001" customHeight="1" x14ac:dyDescent="0.3">
      <c r="B48" s="25" t="str">
        <f t="shared" si="12"/>
        <v>KOTA LAMBAI</v>
      </c>
      <c r="C48" s="130" t="str">
        <f>C69</f>
        <v>185N</v>
      </c>
      <c r="D48" s="33">
        <f>E48</f>
        <v>46111</v>
      </c>
      <c r="E48" s="33">
        <f t="shared" si="11"/>
        <v>46111</v>
      </c>
      <c r="F48" s="33">
        <f t="shared" si="11"/>
        <v>46117</v>
      </c>
      <c r="G48" s="30">
        <f>F48+16</f>
        <v>46133</v>
      </c>
      <c r="H48" s="136"/>
      <c r="I48" s="90"/>
    </row>
    <row r="49" spans="2:11" ht="19.5" customHeight="1" x14ac:dyDescent="0.3">
      <c r="B49" s="25" t="str">
        <f t="shared" si="12"/>
        <v>OOCL CHICAGO</v>
      </c>
      <c r="C49" s="130" t="str">
        <f>C70</f>
        <v>118N</v>
      </c>
      <c r="D49" s="33">
        <f>E49</f>
        <v>46119</v>
      </c>
      <c r="E49" s="33">
        <f>E70</f>
        <v>46119</v>
      </c>
      <c r="F49" s="33">
        <f t="shared" si="11"/>
        <v>46124</v>
      </c>
      <c r="G49" s="30">
        <f>F49+16</f>
        <v>46140</v>
      </c>
      <c r="H49" s="136"/>
      <c r="I49" s="90"/>
    </row>
    <row r="50" spans="2:11" ht="19.5" customHeight="1" thickBot="1" x14ac:dyDescent="0.35">
      <c r="B50" s="26" t="str">
        <f t="shared" si="12"/>
        <v>JOGELA</v>
      </c>
      <c r="C50" s="131" t="str">
        <f>C71</f>
        <v>212N</v>
      </c>
      <c r="D50" s="28">
        <f>E50</f>
        <v>46126</v>
      </c>
      <c r="E50" s="28">
        <f>E71</f>
        <v>46126</v>
      </c>
      <c r="F50" s="28">
        <f t="shared" si="11"/>
        <v>46131</v>
      </c>
      <c r="G50" s="31">
        <f>F50+15</f>
        <v>46146</v>
      </c>
      <c r="H50" s="136"/>
      <c r="I50" s="90"/>
    </row>
    <row r="51" spans="2:11" ht="19.5" customHeight="1" x14ac:dyDescent="0.25">
      <c r="B51" s="199" t="s">
        <v>134</v>
      </c>
      <c r="C51" s="90"/>
      <c r="D51" s="158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9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9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9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9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9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9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9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9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9"/>
      <c r="E60" s="24"/>
      <c r="F60" s="24"/>
      <c r="G60" s="24"/>
    </row>
    <row r="61" spans="2:11" ht="18.75" x14ac:dyDescent="0.3">
      <c r="B61" s="35"/>
      <c r="C61" s="36"/>
      <c r="D61" s="159"/>
      <c r="E61" s="24"/>
      <c r="F61" s="24"/>
      <c r="G61" s="24"/>
      <c r="H61" s="24"/>
      <c r="I61" s="8"/>
    </row>
    <row r="62" spans="2:11" x14ac:dyDescent="0.25">
      <c r="B62" s="209"/>
      <c r="C62" s="209"/>
      <c r="D62" s="209"/>
      <c r="E62" s="209"/>
      <c r="F62" s="209"/>
      <c r="G62" s="209"/>
      <c r="H62" s="209"/>
      <c r="I62" s="8"/>
    </row>
    <row r="63" spans="2:11" ht="25.5" customHeight="1" thickBot="1" x14ac:dyDescent="0.55000000000000004">
      <c r="B63" s="210" t="s">
        <v>14</v>
      </c>
      <c r="C63" s="210"/>
      <c r="D63" s="210"/>
      <c r="E63" s="210"/>
      <c r="F63" s="210"/>
      <c r="G63" s="210"/>
      <c r="H63" s="210"/>
      <c r="I63" s="11"/>
    </row>
    <row r="64" spans="2:11" ht="18.75" customHeight="1" x14ac:dyDescent="0.25">
      <c r="B64" s="211" t="s">
        <v>3</v>
      </c>
      <c r="C64" s="213" t="s">
        <v>4</v>
      </c>
      <c r="D64" s="174" t="s">
        <v>67</v>
      </c>
      <c r="E64" s="215" t="s">
        <v>5</v>
      </c>
      <c r="F64" s="217" t="s">
        <v>6</v>
      </c>
      <c r="G64" s="217" t="s">
        <v>15</v>
      </c>
      <c r="H64" s="217" t="s">
        <v>49</v>
      </c>
      <c r="I64" s="217" t="s">
        <v>16</v>
      </c>
      <c r="J64" s="205" t="s">
        <v>62</v>
      </c>
      <c r="K64" s="204"/>
    </row>
    <row r="65" spans="1:11" ht="18.75" customHeight="1" thickBot="1" x14ac:dyDescent="0.3">
      <c r="B65" s="212"/>
      <c r="C65" s="214"/>
      <c r="D65" s="175" t="s">
        <v>27</v>
      </c>
      <c r="E65" s="216"/>
      <c r="F65" s="218"/>
      <c r="G65" s="218"/>
      <c r="H65" s="218"/>
      <c r="I65" s="218"/>
      <c r="J65" s="206"/>
      <c r="K65" s="204"/>
    </row>
    <row r="66" spans="1:11" ht="18.75" x14ac:dyDescent="0.3">
      <c r="A66" s="69"/>
      <c r="B66" s="25" t="s">
        <v>84</v>
      </c>
      <c r="C66" s="130" t="s">
        <v>94</v>
      </c>
      <c r="D66" s="33">
        <f t="shared" ref="D66" si="13">E66</f>
        <v>46084</v>
      </c>
      <c r="E66" s="33">
        <v>46084</v>
      </c>
      <c r="F66" s="33">
        <v>46094</v>
      </c>
      <c r="G66" s="33">
        <v>46110</v>
      </c>
      <c r="H66" s="33">
        <f t="shared" ref="H66:H70" si="14">F66+26</f>
        <v>46120</v>
      </c>
      <c r="I66" s="33">
        <f>F66+26</f>
        <v>46120</v>
      </c>
      <c r="J66" s="30">
        <f>F66+25</f>
        <v>46119</v>
      </c>
      <c r="K66" s="136"/>
    </row>
    <row r="67" spans="1:11" ht="19.5" customHeight="1" x14ac:dyDescent="0.3">
      <c r="A67" s="69"/>
      <c r="B67" s="25" t="s">
        <v>38</v>
      </c>
      <c r="C67" s="130" t="s">
        <v>102</v>
      </c>
      <c r="D67" s="33">
        <f>E67</f>
        <v>46091</v>
      </c>
      <c r="E67" s="33">
        <v>46091</v>
      </c>
      <c r="F67" s="33">
        <v>46097</v>
      </c>
      <c r="G67" s="33">
        <v>46117</v>
      </c>
      <c r="H67" s="33">
        <f>F67+26</f>
        <v>46123</v>
      </c>
      <c r="I67" s="33">
        <f>F67+26</f>
        <v>46123</v>
      </c>
      <c r="J67" s="30">
        <f>F67+25</f>
        <v>46122</v>
      </c>
      <c r="K67" s="136"/>
    </row>
    <row r="68" spans="1:11" ht="19.5" customHeight="1" x14ac:dyDescent="0.3">
      <c r="A68" s="69"/>
      <c r="B68" s="25" t="s">
        <v>78</v>
      </c>
      <c r="C68" s="130" t="s">
        <v>124</v>
      </c>
      <c r="D68" s="33">
        <f>E68</f>
        <v>46105</v>
      </c>
      <c r="E68" s="33">
        <v>46105</v>
      </c>
      <c r="F68" s="33">
        <v>46110</v>
      </c>
      <c r="G68" s="33">
        <v>46124</v>
      </c>
      <c r="H68" s="33">
        <f>F68+26</f>
        <v>46136</v>
      </c>
      <c r="I68" s="33">
        <f t="shared" ref="I68:I71" si="15">F68+26</f>
        <v>46136</v>
      </c>
      <c r="J68" s="30">
        <f t="shared" ref="J68:J71" si="16">F68+25</f>
        <v>46135</v>
      </c>
      <c r="K68" s="136"/>
    </row>
    <row r="69" spans="1:11" ht="19.5" customHeight="1" x14ac:dyDescent="0.3">
      <c r="A69" s="69"/>
      <c r="B69" s="25" t="s">
        <v>61</v>
      </c>
      <c r="C69" s="130" t="s">
        <v>104</v>
      </c>
      <c r="D69" s="33">
        <f>E69</f>
        <v>46111</v>
      </c>
      <c r="E69" s="33">
        <v>46111</v>
      </c>
      <c r="F69" s="33">
        <v>46117</v>
      </c>
      <c r="G69" s="33">
        <v>46131</v>
      </c>
      <c r="H69" s="33">
        <f>F69+26</f>
        <v>46143</v>
      </c>
      <c r="I69" s="33">
        <f t="shared" si="15"/>
        <v>46143</v>
      </c>
      <c r="J69" s="30">
        <f t="shared" si="16"/>
        <v>46142</v>
      </c>
      <c r="K69" s="136"/>
    </row>
    <row r="70" spans="1:11" ht="19.5" customHeight="1" x14ac:dyDescent="0.3">
      <c r="A70" s="69"/>
      <c r="B70" s="25" t="s">
        <v>63</v>
      </c>
      <c r="C70" s="130" t="s">
        <v>105</v>
      </c>
      <c r="D70" s="33">
        <f>E70</f>
        <v>46119</v>
      </c>
      <c r="E70" s="33">
        <v>46119</v>
      </c>
      <c r="F70" s="33">
        <v>46124</v>
      </c>
      <c r="G70" s="33">
        <v>46138</v>
      </c>
      <c r="H70" s="33">
        <f t="shared" si="14"/>
        <v>46150</v>
      </c>
      <c r="I70" s="33">
        <f t="shared" si="15"/>
        <v>46150</v>
      </c>
      <c r="J70" s="30">
        <f t="shared" si="16"/>
        <v>46149</v>
      </c>
      <c r="K70" s="136"/>
    </row>
    <row r="71" spans="1:11" ht="19.5" customHeight="1" thickBot="1" x14ac:dyDescent="0.35">
      <c r="A71" s="194"/>
      <c r="B71" s="26" t="s">
        <v>84</v>
      </c>
      <c r="C71" s="131" t="s">
        <v>135</v>
      </c>
      <c r="D71" s="28">
        <f>E71</f>
        <v>46126</v>
      </c>
      <c r="E71" s="28">
        <v>46126</v>
      </c>
      <c r="F71" s="28">
        <v>46131</v>
      </c>
      <c r="G71" s="28">
        <v>46145</v>
      </c>
      <c r="H71" s="28">
        <f>F71+26</f>
        <v>46157</v>
      </c>
      <c r="I71" s="28">
        <f t="shared" si="15"/>
        <v>46157</v>
      </c>
      <c r="J71" s="31">
        <f t="shared" si="16"/>
        <v>46156</v>
      </c>
      <c r="K71" s="136"/>
    </row>
    <row r="72" spans="1:11" ht="18" customHeight="1" x14ac:dyDescent="0.3">
      <c r="B72" s="199" t="s">
        <v>134</v>
      </c>
      <c r="C72" s="36"/>
      <c r="D72" s="159"/>
      <c r="E72" s="24"/>
      <c r="F72" s="24"/>
      <c r="G72" s="24"/>
      <c r="H72" s="29"/>
      <c r="I72" s="34"/>
    </row>
    <row r="73" spans="1:11" ht="25.5" customHeight="1" thickBot="1" x14ac:dyDescent="0.55000000000000004">
      <c r="B73" s="210" t="s">
        <v>47</v>
      </c>
      <c r="C73" s="210"/>
      <c r="D73" s="210"/>
      <c r="E73" s="210"/>
      <c r="F73" s="210"/>
      <c r="G73" s="210"/>
      <c r="H73" s="210"/>
      <c r="I73" s="210"/>
    </row>
    <row r="74" spans="1:11" ht="18" customHeight="1" x14ac:dyDescent="0.25">
      <c r="B74" s="211" t="s">
        <v>3</v>
      </c>
      <c r="C74" s="213" t="s">
        <v>4</v>
      </c>
      <c r="D74" s="174" t="s">
        <v>67</v>
      </c>
      <c r="E74" s="215" t="s">
        <v>5</v>
      </c>
      <c r="F74" s="217" t="s">
        <v>6</v>
      </c>
      <c r="G74" s="217" t="s">
        <v>15</v>
      </c>
      <c r="H74" s="205" t="s">
        <v>18</v>
      </c>
      <c r="I74" s="219" t="s">
        <v>42</v>
      </c>
      <c r="J74" s="205" t="s">
        <v>43</v>
      </c>
      <c r="K74" s="204"/>
    </row>
    <row r="75" spans="1:11" ht="18" customHeight="1" thickBot="1" x14ac:dyDescent="0.3">
      <c r="B75" s="212"/>
      <c r="C75" s="214"/>
      <c r="D75" s="175" t="s">
        <v>27</v>
      </c>
      <c r="E75" s="216"/>
      <c r="F75" s="218"/>
      <c r="G75" s="218"/>
      <c r="H75" s="206"/>
      <c r="I75" s="220"/>
      <c r="J75" s="206"/>
      <c r="K75" s="204"/>
    </row>
    <row r="76" spans="1:11" ht="19.5" customHeight="1" x14ac:dyDescent="0.3">
      <c r="B76" s="25" t="str">
        <f>B66</f>
        <v>JOGELA</v>
      </c>
      <c r="C76" s="130" t="str">
        <f>C66</f>
        <v>211N</v>
      </c>
      <c r="D76" s="33">
        <f>E76</f>
        <v>46084</v>
      </c>
      <c r="E76" s="33">
        <f>E66</f>
        <v>46084</v>
      </c>
      <c r="F76" s="33">
        <f>F66</f>
        <v>46094</v>
      </c>
      <c r="G76" s="33">
        <f>G66</f>
        <v>46110</v>
      </c>
      <c r="H76" s="33">
        <f>(F76+32)</f>
        <v>46126</v>
      </c>
      <c r="I76" s="64">
        <f>(F76)+38</f>
        <v>46132</v>
      </c>
      <c r="J76" s="30">
        <f>(F76)+28</f>
        <v>46122</v>
      </c>
      <c r="K76" s="136"/>
    </row>
    <row r="77" spans="1:11" ht="19.5" customHeight="1" x14ac:dyDescent="0.3">
      <c r="B77" s="25" t="str">
        <f t="shared" ref="B77:C79" si="17">B67</f>
        <v>COSCO GENOA</v>
      </c>
      <c r="C77" s="130" t="str">
        <f t="shared" si="17"/>
        <v>099N</v>
      </c>
      <c r="D77" s="33">
        <f t="shared" ref="D77:D81" si="18">E77</f>
        <v>46091</v>
      </c>
      <c r="E77" s="33">
        <f t="shared" ref="E77:F79" si="19">E67</f>
        <v>46091</v>
      </c>
      <c r="F77" s="33">
        <f>F67</f>
        <v>46097</v>
      </c>
      <c r="G77" s="33">
        <f t="shared" ref="G77:G78" si="20">G67</f>
        <v>46117</v>
      </c>
      <c r="H77" s="33">
        <f t="shared" ref="H77:H81" si="21">(F77+32)</f>
        <v>46129</v>
      </c>
      <c r="I77" s="33">
        <f t="shared" ref="I77:I81" si="22">(F77)+38</f>
        <v>46135</v>
      </c>
      <c r="J77" s="30">
        <f>(F77)+28</f>
        <v>46125</v>
      </c>
      <c r="K77" s="136"/>
    </row>
    <row r="78" spans="1:11" ht="19.5" customHeight="1" x14ac:dyDescent="0.3">
      <c r="B78" s="25" t="str">
        <f t="shared" si="17"/>
        <v>OOCL PANAMA</v>
      </c>
      <c r="C78" s="130" t="str">
        <f t="shared" si="17"/>
        <v>331N</v>
      </c>
      <c r="D78" s="33">
        <f>E78</f>
        <v>46105</v>
      </c>
      <c r="E78" s="33">
        <f t="shared" si="19"/>
        <v>46105</v>
      </c>
      <c r="F78" s="33">
        <f>F68</f>
        <v>46110</v>
      </c>
      <c r="G78" s="33">
        <f t="shared" si="20"/>
        <v>46124</v>
      </c>
      <c r="H78" s="33">
        <f t="shared" si="21"/>
        <v>46142</v>
      </c>
      <c r="I78" s="33">
        <f t="shared" si="22"/>
        <v>46148</v>
      </c>
      <c r="J78" s="30">
        <f>(F78)+28</f>
        <v>46138</v>
      </c>
      <c r="K78" s="136"/>
    </row>
    <row r="79" spans="1:11" ht="19.5" customHeight="1" x14ac:dyDescent="0.3">
      <c r="B79" s="25" t="str">
        <f t="shared" si="17"/>
        <v>KOTA LAMBAI</v>
      </c>
      <c r="C79" s="130" t="str">
        <f t="shared" si="17"/>
        <v>185N</v>
      </c>
      <c r="D79" s="33">
        <f t="shared" si="18"/>
        <v>46111</v>
      </c>
      <c r="E79" s="33">
        <f t="shared" si="19"/>
        <v>46111</v>
      </c>
      <c r="F79" s="33">
        <f t="shared" si="19"/>
        <v>46117</v>
      </c>
      <c r="G79" s="33">
        <f>G69</f>
        <v>46131</v>
      </c>
      <c r="H79" s="33">
        <f t="shared" si="21"/>
        <v>46149</v>
      </c>
      <c r="I79" s="33">
        <f t="shared" si="22"/>
        <v>46155</v>
      </c>
      <c r="J79" s="30">
        <f>(F79)+28</f>
        <v>46145</v>
      </c>
      <c r="K79" s="136"/>
    </row>
    <row r="80" spans="1:11" ht="19.5" customHeight="1" x14ac:dyDescent="0.3">
      <c r="B80" s="25" t="str">
        <f>B70</f>
        <v>OOCL CHICAGO</v>
      </c>
      <c r="C80" s="130" t="str">
        <f>C70</f>
        <v>118N</v>
      </c>
      <c r="D80" s="33">
        <f t="shared" si="18"/>
        <v>46119</v>
      </c>
      <c r="E80" s="33">
        <f t="shared" ref="E80:G81" si="23">E70</f>
        <v>46119</v>
      </c>
      <c r="F80" s="33">
        <f t="shared" si="23"/>
        <v>46124</v>
      </c>
      <c r="G80" s="33">
        <f t="shared" si="23"/>
        <v>46138</v>
      </c>
      <c r="H80" s="33">
        <f t="shared" si="21"/>
        <v>46156</v>
      </c>
      <c r="I80" s="33">
        <f t="shared" si="22"/>
        <v>46162</v>
      </c>
      <c r="J80" s="30">
        <f>(F80)+28</f>
        <v>46152</v>
      </c>
      <c r="K80" s="136"/>
    </row>
    <row r="81" spans="2:11" ht="19.5" customHeight="1" thickBot="1" x14ac:dyDescent="0.35">
      <c r="B81" s="26" t="str">
        <f>B71</f>
        <v>JOGELA</v>
      </c>
      <c r="C81" s="131" t="str">
        <f>C71</f>
        <v>212N</v>
      </c>
      <c r="D81" s="28">
        <f t="shared" si="18"/>
        <v>46126</v>
      </c>
      <c r="E81" s="28">
        <f t="shared" si="23"/>
        <v>46126</v>
      </c>
      <c r="F81" s="28">
        <f t="shared" si="23"/>
        <v>46131</v>
      </c>
      <c r="G81" s="28">
        <f t="shared" si="23"/>
        <v>46145</v>
      </c>
      <c r="H81" s="28">
        <f t="shared" si="21"/>
        <v>46163</v>
      </c>
      <c r="I81" s="28">
        <f t="shared" si="22"/>
        <v>46169</v>
      </c>
      <c r="J81" s="31">
        <f t="shared" ref="J81" si="24">(F81)+28</f>
        <v>46159</v>
      </c>
      <c r="K81" s="136"/>
    </row>
    <row r="82" spans="2:11" ht="18" customHeight="1" x14ac:dyDescent="0.3">
      <c r="B82" s="199" t="s">
        <v>134</v>
      </c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10" t="s">
        <v>19</v>
      </c>
      <c r="C83" s="210"/>
      <c r="D83" s="210"/>
      <c r="E83" s="210"/>
      <c r="F83" s="210"/>
      <c r="G83" s="210"/>
      <c r="H83" s="210"/>
      <c r="I83" s="210"/>
    </row>
    <row r="84" spans="2:11" ht="18" customHeight="1" x14ac:dyDescent="0.25">
      <c r="B84" s="211" t="s">
        <v>3</v>
      </c>
      <c r="C84" s="213" t="s">
        <v>4</v>
      </c>
      <c r="D84" s="174" t="s">
        <v>67</v>
      </c>
      <c r="E84" s="215" t="s">
        <v>5</v>
      </c>
      <c r="F84" s="217" t="s">
        <v>6</v>
      </c>
      <c r="G84" s="217" t="s">
        <v>15</v>
      </c>
      <c r="H84" s="217" t="s">
        <v>58</v>
      </c>
      <c r="I84" s="217" t="s">
        <v>45</v>
      </c>
      <c r="J84" s="205" t="s">
        <v>20</v>
      </c>
      <c r="K84" s="204"/>
    </row>
    <row r="85" spans="2:11" ht="24" customHeight="1" thickBot="1" x14ac:dyDescent="0.3">
      <c r="B85" s="212"/>
      <c r="C85" s="214"/>
      <c r="D85" s="175" t="s">
        <v>27</v>
      </c>
      <c r="E85" s="216"/>
      <c r="F85" s="218"/>
      <c r="G85" s="218"/>
      <c r="H85" s="218"/>
      <c r="I85" s="218"/>
      <c r="J85" s="206"/>
      <c r="K85" s="204"/>
    </row>
    <row r="86" spans="2:11" ht="19.5" customHeight="1" x14ac:dyDescent="0.3">
      <c r="B86" s="25" t="str">
        <f>B96</f>
        <v>JOGELA</v>
      </c>
      <c r="C86" s="130" t="str">
        <f t="shared" ref="C86:C91" si="25">C66</f>
        <v>211N</v>
      </c>
      <c r="D86" s="33">
        <f t="shared" ref="D86:D91" si="26">E86</f>
        <v>46084</v>
      </c>
      <c r="E86" s="33">
        <f>E66</f>
        <v>46084</v>
      </c>
      <c r="F86" s="33">
        <f>F66</f>
        <v>46094</v>
      </c>
      <c r="G86" s="33">
        <f>G76</f>
        <v>46110</v>
      </c>
      <c r="H86" s="33">
        <f>F86+48</f>
        <v>46142</v>
      </c>
      <c r="I86" s="33">
        <f>F86+48</f>
        <v>46142</v>
      </c>
      <c r="J86" s="30">
        <f>G86+45</f>
        <v>46155</v>
      </c>
      <c r="K86" s="136"/>
    </row>
    <row r="87" spans="2:11" ht="19.5" customHeight="1" x14ac:dyDescent="0.3">
      <c r="B87" s="25" t="str">
        <f t="shared" ref="B87:B91" si="27">B67</f>
        <v>COSCO GENOA</v>
      </c>
      <c r="C87" s="130" t="str">
        <f t="shared" si="25"/>
        <v>099N</v>
      </c>
      <c r="D87" s="33">
        <f t="shared" si="26"/>
        <v>46091</v>
      </c>
      <c r="E87" s="33">
        <f>E67</f>
        <v>46091</v>
      </c>
      <c r="F87" s="33">
        <f t="shared" ref="F87:F91" si="28">F67</f>
        <v>46097</v>
      </c>
      <c r="G87" s="33">
        <f t="shared" ref="G87:G88" si="29">G77</f>
        <v>46117</v>
      </c>
      <c r="H87" s="33">
        <f t="shared" ref="H87:H91" si="30">F87+48</f>
        <v>46145</v>
      </c>
      <c r="I87" s="33">
        <f t="shared" ref="I87:I91" si="31">F87+48</f>
        <v>46145</v>
      </c>
      <c r="J87" s="30">
        <f t="shared" ref="J87:J91" si="32">G87+45</f>
        <v>46162</v>
      </c>
      <c r="K87" s="136"/>
    </row>
    <row r="88" spans="2:11" ht="19.5" customHeight="1" x14ac:dyDescent="0.3">
      <c r="B88" s="25" t="str">
        <f t="shared" si="27"/>
        <v>OOCL PANAMA</v>
      </c>
      <c r="C88" s="130" t="str">
        <f t="shared" si="25"/>
        <v>331N</v>
      </c>
      <c r="D88" s="33">
        <f t="shared" si="26"/>
        <v>46105</v>
      </c>
      <c r="E88" s="33">
        <f>E68</f>
        <v>46105</v>
      </c>
      <c r="F88" s="33">
        <f>F68</f>
        <v>46110</v>
      </c>
      <c r="G88" s="33">
        <f t="shared" si="29"/>
        <v>46124</v>
      </c>
      <c r="H88" s="33">
        <f t="shared" si="30"/>
        <v>46158</v>
      </c>
      <c r="I88" s="33">
        <f t="shared" si="31"/>
        <v>46158</v>
      </c>
      <c r="J88" s="30">
        <f t="shared" si="32"/>
        <v>46169</v>
      </c>
      <c r="K88" s="136"/>
    </row>
    <row r="89" spans="2:11" ht="19.5" customHeight="1" x14ac:dyDescent="0.3">
      <c r="B89" s="25" t="str">
        <f t="shared" si="27"/>
        <v>KOTA LAMBAI</v>
      </c>
      <c r="C89" s="130" t="str">
        <f t="shared" si="25"/>
        <v>185N</v>
      </c>
      <c r="D89" s="33">
        <f t="shared" si="26"/>
        <v>46111</v>
      </c>
      <c r="E89" s="33">
        <f>E69</f>
        <v>46111</v>
      </c>
      <c r="F89" s="33">
        <f>F69</f>
        <v>46117</v>
      </c>
      <c r="G89" s="33">
        <f>G79</f>
        <v>46131</v>
      </c>
      <c r="H89" s="33">
        <f t="shared" si="30"/>
        <v>46165</v>
      </c>
      <c r="I89" s="33">
        <f t="shared" si="31"/>
        <v>46165</v>
      </c>
      <c r="J89" s="30">
        <f t="shared" si="32"/>
        <v>46176</v>
      </c>
      <c r="K89" s="136"/>
    </row>
    <row r="90" spans="2:11" ht="19.5" customHeight="1" x14ac:dyDescent="0.3">
      <c r="B90" s="25" t="str">
        <f t="shared" si="27"/>
        <v>OOCL CHICAGO</v>
      </c>
      <c r="C90" s="130" t="str">
        <f t="shared" si="25"/>
        <v>118N</v>
      </c>
      <c r="D90" s="33">
        <f t="shared" si="26"/>
        <v>46119</v>
      </c>
      <c r="E90" s="33">
        <f>E70</f>
        <v>46119</v>
      </c>
      <c r="F90" s="33">
        <f>F70</f>
        <v>46124</v>
      </c>
      <c r="G90" s="33">
        <f>G80</f>
        <v>46138</v>
      </c>
      <c r="H90" s="33">
        <f t="shared" si="30"/>
        <v>46172</v>
      </c>
      <c r="I90" s="33">
        <f t="shared" si="31"/>
        <v>46172</v>
      </c>
      <c r="J90" s="30">
        <f t="shared" si="32"/>
        <v>46183</v>
      </c>
      <c r="K90" s="136"/>
    </row>
    <row r="91" spans="2:11" ht="19.5" customHeight="1" thickBot="1" x14ac:dyDescent="0.35">
      <c r="B91" s="26" t="str">
        <f t="shared" si="27"/>
        <v>JOGELA</v>
      </c>
      <c r="C91" s="131" t="str">
        <f t="shared" si="25"/>
        <v>212N</v>
      </c>
      <c r="D91" s="28">
        <f t="shared" si="26"/>
        <v>46126</v>
      </c>
      <c r="E91" s="28">
        <f>E71</f>
        <v>46126</v>
      </c>
      <c r="F91" s="28">
        <f t="shared" si="28"/>
        <v>46131</v>
      </c>
      <c r="G91" s="28">
        <f>G81</f>
        <v>46145</v>
      </c>
      <c r="H91" s="28">
        <f t="shared" si="30"/>
        <v>46179</v>
      </c>
      <c r="I91" s="28">
        <f t="shared" si="31"/>
        <v>46179</v>
      </c>
      <c r="J91" s="31">
        <f t="shared" si="32"/>
        <v>46190</v>
      </c>
      <c r="K91" s="136"/>
    </row>
    <row r="92" spans="2:11" ht="19.5" customHeight="1" x14ac:dyDescent="0.3">
      <c r="B92" s="199" t="s">
        <v>134</v>
      </c>
      <c r="C92" s="200"/>
      <c r="D92" s="136"/>
      <c r="E92" s="136"/>
      <c r="F92" s="136"/>
      <c r="G92" s="136"/>
      <c r="H92" s="136"/>
      <c r="I92" s="136"/>
      <c r="J92" s="136"/>
      <c r="K92" s="136"/>
    </row>
    <row r="93" spans="2:11" ht="38.25" customHeight="1" thickBot="1" x14ac:dyDescent="0.55000000000000004">
      <c r="B93" s="210" t="s">
        <v>21</v>
      </c>
      <c r="C93" s="210"/>
      <c r="D93" s="210"/>
      <c r="E93" s="210"/>
      <c r="F93" s="210"/>
      <c r="G93" s="210"/>
      <c r="H93" s="210"/>
      <c r="I93" s="210"/>
    </row>
    <row r="94" spans="2:11" ht="20.25" customHeight="1" x14ac:dyDescent="0.25">
      <c r="B94" s="211" t="s">
        <v>3</v>
      </c>
      <c r="C94" s="213" t="s">
        <v>4</v>
      </c>
      <c r="D94" s="174" t="s">
        <v>67</v>
      </c>
      <c r="E94" s="215" t="s">
        <v>5</v>
      </c>
      <c r="F94" s="217" t="s">
        <v>6</v>
      </c>
      <c r="G94" s="217" t="s">
        <v>15</v>
      </c>
      <c r="H94" s="217" t="s">
        <v>69</v>
      </c>
      <c r="I94" s="217" t="s">
        <v>70</v>
      </c>
      <c r="J94" s="205" t="s">
        <v>44</v>
      </c>
      <c r="K94" s="204"/>
    </row>
    <row r="95" spans="2:11" ht="20.100000000000001" customHeight="1" thickBot="1" x14ac:dyDescent="0.3">
      <c r="B95" s="212"/>
      <c r="C95" s="214"/>
      <c r="D95" s="175" t="s">
        <v>27</v>
      </c>
      <c r="E95" s="216"/>
      <c r="F95" s="218"/>
      <c r="G95" s="218"/>
      <c r="H95" s="218"/>
      <c r="I95" s="218"/>
      <c r="J95" s="206"/>
      <c r="K95" s="204"/>
    </row>
    <row r="96" spans="2:11" ht="19.5" customHeight="1" x14ac:dyDescent="0.3">
      <c r="B96" s="25" t="str">
        <f t="shared" ref="B96:C101" si="33">B66</f>
        <v>JOGELA</v>
      </c>
      <c r="C96" s="130" t="str">
        <f t="shared" si="33"/>
        <v>211N</v>
      </c>
      <c r="D96" s="33">
        <f t="shared" ref="D96:D101" si="34">E96</f>
        <v>46084</v>
      </c>
      <c r="E96" s="33">
        <f>E66</f>
        <v>46084</v>
      </c>
      <c r="F96" s="33">
        <f t="shared" ref="F96:G100" si="35">F86</f>
        <v>46094</v>
      </c>
      <c r="G96" s="33">
        <f t="shared" si="35"/>
        <v>46110</v>
      </c>
      <c r="H96" s="33">
        <f>F96+42</f>
        <v>46136</v>
      </c>
      <c r="I96" s="33">
        <f t="shared" ref="I96:I101" si="36">F96+51</f>
        <v>46145</v>
      </c>
      <c r="J96" s="30">
        <f>F96+51</f>
        <v>46145</v>
      </c>
      <c r="K96" s="136"/>
    </row>
    <row r="97" spans="2:11" ht="19.5" customHeight="1" x14ac:dyDescent="0.3">
      <c r="B97" s="25" t="str">
        <f t="shared" si="33"/>
        <v>COSCO GENOA</v>
      </c>
      <c r="C97" s="130" t="str">
        <f t="shared" si="33"/>
        <v>099N</v>
      </c>
      <c r="D97" s="33">
        <f t="shared" si="34"/>
        <v>46091</v>
      </c>
      <c r="E97" s="33">
        <f>E67</f>
        <v>46091</v>
      </c>
      <c r="F97" s="33">
        <f t="shared" si="35"/>
        <v>46097</v>
      </c>
      <c r="G97" s="33">
        <f t="shared" si="35"/>
        <v>46117</v>
      </c>
      <c r="H97" s="33">
        <f t="shared" ref="H97:H101" si="37">F97+42</f>
        <v>46139</v>
      </c>
      <c r="I97" s="33">
        <f t="shared" si="36"/>
        <v>46148</v>
      </c>
      <c r="J97" s="30">
        <f>F97+51</f>
        <v>46148</v>
      </c>
      <c r="K97" s="136"/>
    </row>
    <row r="98" spans="2:11" ht="19.5" customHeight="1" x14ac:dyDescent="0.3">
      <c r="B98" s="25" t="str">
        <f t="shared" si="33"/>
        <v>OOCL PANAMA</v>
      </c>
      <c r="C98" s="130" t="str">
        <f t="shared" si="33"/>
        <v>331N</v>
      </c>
      <c r="D98" s="33">
        <f t="shared" si="34"/>
        <v>46105</v>
      </c>
      <c r="E98" s="33">
        <f>E68</f>
        <v>46105</v>
      </c>
      <c r="F98" s="33">
        <f t="shared" si="35"/>
        <v>46110</v>
      </c>
      <c r="G98" s="33">
        <f t="shared" si="35"/>
        <v>46124</v>
      </c>
      <c r="H98" s="33">
        <f t="shared" si="37"/>
        <v>46152</v>
      </c>
      <c r="I98" s="33">
        <f t="shared" si="36"/>
        <v>46161</v>
      </c>
      <c r="J98" s="30">
        <f>F98+51</f>
        <v>46161</v>
      </c>
      <c r="K98" s="136"/>
    </row>
    <row r="99" spans="2:11" ht="19.5" customHeight="1" x14ac:dyDescent="0.3">
      <c r="B99" s="25" t="str">
        <f t="shared" si="33"/>
        <v>KOTA LAMBAI</v>
      </c>
      <c r="C99" s="130" t="str">
        <f t="shared" si="33"/>
        <v>185N</v>
      </c>
      <c r="D99" s="33">
        <f t="shared" si="34"/>
        <v>46111</v>
      </c>
      <c r="E99" s="33">
        <f>E69</f>
        <v>46111</v>
      </c>
      <c r="F99" s="33">
        <f t="shared" si="35"/>
        <v>46117</v>
      </c>
      <c r="G99" s="33">
        <f t="shared" si="35"/>
        <v>46131</v>
      </c>
      <c r="H99" s="33">
        <f t="shared" si="37"/>
        <v>46159</v>
      </c>
      <c r="I99" s="33">
        <f t="shared" si="36"/>
        <v>46168</v>
      </c>
      <c r="J99" s="30">
        <f t="shared" ref="J99:J101" si="38">F99+51</f>
        <v>46168</v>
      </c>
      <c r="K99" s="136"/>
    </row>
    <row r="100" spans="2:11" ht="19.5" customHeight="1" x14ac:dyDescent="0.3">
      <c r="B100" s="25" t="str">
        <f t="shared" si="33"/>
        <v>OOCL CHICAGO</v>
      </c>
      <c r="C100" s="130" t="str">
        <f t="shared" si="33"/>
        <v>118N</v>
      </c>
      <c r="D100" s="33">
        <f t="shared" si="34"/>
        <v>46119</v>
      </c>
      <c r="E100" s="33">
        <f>E70</f>
        <v>46119</v>
      </c>
      <c r="F100" s="33">
        <f t="shared" si="35"/>
        <v>46124</v>
      </c>
      <c r="G100" s="33">
        <f t="shared" si="35"/>
        <v>46138</v>
      </c>
      <c r="H100" s="33">
        <f t="shared" si="37"/>
        <v>46166</v>
      </c>
      <c r="I100" s="33">
        <f t="shared" si="36"/>
        <v>46175</v>
      </c>
      <c r="J100" s="30">
        <f t="shared" si="38"/>
        <v>46175</v>
      </c>
      <c r="K100" s="136"/>
    </row>
    <row r="101" spans="2:11" ht="19.5" customHeight="1" thickBot="1" x14ac:dyDescent="0.35">
      <c r="B101" s="26" t="str">
        <f t="shared" si="33"/>
        <v>JOGELA</v>
      </c>
      <c r="C101" s="131" t="str">
        <f t="shared" si="33"/>
        <v>212N</v>
      </c>
      <c r="D101" s="28">
        <f t="shared" si="34"/>
        <v>46126</v>
      </c>
      <c r="E101" s="28">
        <f t="shared" ref="E101" si="39">E71</f>
        <v>46126</v>
      </c>
      <c r="F101" s="28">
        <f t="shared" ref="F101:G101" si="40">F91</f>
        <v>46131</v>
      </c>
      <c r="G101" s="28">
        <f t="shared" si="40"/>
        <v>46145</v>
      </c>
      <c r="H101" s="28">
        <f t="shared" si="37"/>
        <v>46173</v>
      </c>
      <c r="I101" s="28">
        <f t="shared" si="36"/>
        <v>46182</v>
      </c>
      <c r="J101" s="31">
        <f t="shared" si="38"/>
        <v>46182</v>
      </c>
      <c r="K101" s="136"/>
    </row>
    <row r="102" spans="2:11" ht="20.25" customHeight="1" x14ac:dyDescent="0.3">
      <c r="B102" s="199" t="s">
        <v>134</v>
      </c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20.25" customHeight="1" x14ac:dyDescent="0.3">
      <c r="B110" s="40"/>
      <c r="C110" s="41"/>
      <c r="D110" s="62"/>
      <c r="E110" s="46"/>
      <c r="F110" s="43"/>
      <c r="G110" s="43"/>
      <c r="H110" s="43"/>
      <c r="I110" s="43"/>
    </row>
    <row r="111" spans="2:11" ht="12.75" customHeight="1" x14ac:dyDescent="0.2">
      <c r="B111" s="37"/>
      <c r="C111" s="38"/>
      <c r="D111" s="38"/>
      <c r="E111" s="39"/>
      <c r="F111" s="39"/>
      <c r="G111" s="29"/>
      <c r="H111" s="29"/>
      <c r="I111" s="11"/>
      <c r="J111" s="3"/>
    </row>
    <row r="112" spans="2:11" ht="24.75" customHeight="1" thickBot="1" x14ac:dyDescent="0.55000000000000004">
      <c r="B112" s="210" t="s">
        <v>36</v>
      </c>
      <c r="C112" s="210"/>
      <c r="D112" s="210"/>
      <c r="E112" s="210"/>
      <c r="F112" s="210"/>
      <c r="G112" s="210"/>
      <c r="H112" s="210"/>
      <c r="I112" s="210"/>
    </row>
    <row r="113" spans="2:10" ht="12.75" customHeight="1" x14ac:dyDescent="0.25">
      <c r="B113" s="211" t="s">
        <v>3</v>
      </c>
      <c r="C113" s="213" t="s">
        <v>4</v>
      </c>
      <c r="D113" s="174" t="s">
        <v>67</v>
      </c>
      <c r="E113" s="215" t="s">
        <v>5</v>
      </c>
      <c r="F113" s="217" t="s">
        <v>6</v>
      </c>
      <c r="G113" s="217" t="s">
        <v>23</v>
      </c>
      <c r="H113" s="217" t="s">
        <v>24</v>
      </c>
      <c r="I113" s="205" t="s">
        <v>25</v>
      </c>
      <c r="J113" s="204"/>
    </row>
    <row r="114" spans="2:10" ht="25.5" customHeight="1" thickBot="1" x14ac:dyDescent="0.3">
      <c r="B114" s="212"/>
      <c r="C114" s="214"/>
      <c r="D114" s="175" t="s">
        <v>27</v>
      </c>
      <c r="E114" s="216"/>
      <c r="F114" s="218"/>
      <c r="G114" s="218"/>
      <c r="H114" s="218"/>
      <c r="I114" s="206"/>
      <c r="J114" s="204"/>
    </row>
    <row r="115" spans="2:10" ht="19.5" customHeight="1" x14ac:dyDescent="0.3">
      <c r="B115" s="78" t="s">
        <v>77</v>
      </c>
      <c r="C115" s="137">
        <v>2605</v>
      </c>
      <c r="D115" s="83">
        <f t="shared" ref="D115:D121" si="41">E115</f>
        <v>46085</v>
      </c>
      <c r="E115" s="83">
        <v>46085</v>
      </c>
      <c r="F115" s="83">
        <v>46092</v>
      </c>
      <c r="G115" s="83">
        <v>46098</v>
      </c>
      <c r="H115" s="152" t="s">
        <v>53</v>
      </c>
      <c r="I115" s="138" t="s">
        <v>53</v>
      </c>
      <c r="J115" s="67"/>
    </row>
    <row r="116" spans="2:10" ht="19.5" customHeight="1" x14ac:dyDescent="0.3">
      <c r="B116" s="78" t="s">
        <v>83</v>
      </c>
      <c r="C116" s="137">
        <v>2605</v>
      </c>
      <c r="D116" s="83">
        <f t="shared" si="41"/>
        <v>46092</v>
      </c>
      <c r="E116" s="83">
        <v>46092</v>
      </c>
      <c r="F116" s="83">
        <v>46099</v>
      </c>
      <c r="G116" s="83">
        <v>46105</v>
      </c>
      <c r="H116" s="152">
        <f>(G116+17)</f>
        <v>46122</v>
      </c>
      <c r="I116" s="138">
        <f>(G116+18)</f>
        <v>46123</v>
      </c>
      <c r="J116" s="67"/>
    </row>
    <row r="117" spans="2:10" ht="19.5" customHeight="1" x14ac:dyDescent="0.3">
      <c r="B117" s="78" t="s">
        <v>80</v>
      </c>
      <c r="C117" s="137">
        <v>2605</v>
      </c>
      <c r="D117" s="83">
        <f t="shared" si="41"/>
        <v>46097</v>
      </c>
      <c r="E117" s="83">
        <v>46097</v>
      </c>
      <c r="F117" s="83">
        <v>46106</v>
      </c>
      <c r="G117" s="83">
        <v>46112</v>
      </c>
      <c r="H117" s="152" t="s">
        <v>53</v>
      </c>
      <c r="I117" s="138" t="s">
        <v>53</v>
      </c>
      <c r="J117" s="67"/>
    </row>
    <row r="118" spans="2:10" ht="19.5" customHeight="1" x14ac:dyDescent="0.3">
      <c r="B118" s="78" t="s">
        <v>86</v>
      </c>
      <c r="C118" s="137">
        <v>2605</v>
      </c>
      <c r="D118" s="83">
        <f t="shared" si="41"/>
        <v>46106</v>
      </c>
      <c r="E118" s="83">
        <v>46106</v>
      </c>
      <c r="F118" s="83">
        <v>46113</v>
      </c>
      <c r="G118" s="83">
        <v>46119</v>
      </c>
      <c r="H118" s="152">
        <f>(G118+17)</f>
        <v>46136</v>
      </c>
      <c r="I118" s="138">
        <f>(G118+18)</f>
        <v>46137</v>
      </c>
      <c r="J118" s="67"/>
    </row>
    <row r="119" spans="2:10" ht="19.5" customHeight="1" x14ac:dyDescent="0.3">
      <c r="B119" s="78" t="s">
        <v>77</v>
      </c>
      <c r="C119" s="137">
        <v>2607</v>
      </c>
      <c r="D119" s="83">
        <f t="shared" si="41"/>
        <v>46111</v>
      </c>
      <c r="E119" s="83">
        <v>46111</v>
      </c>
      <c r="F119" s="83">
        <v>46120</v>
      </c>
      <c r="G119" s="83">
        <v>46126</v>
      </c>
      <c r="H119" s="152" t="s">
        <v>53</v>
      </c>
      <c r="I119" s="138" t="s">
        <v>53</v>
      </c>
      <c r="J119" s="67"/>
    </row>
    <row r="120" spans="2:10" ht="19.5" customHeight="1" x14ac:dyDescent="0.3">
      <c r="B120" s="78" t="s">
        <v>83</v>
      </c>
      <c r="C120" s="137">
        <v>2607</v>
      </c>
      <c r="D120" s="83">
        <f t="shared" si="41"/>
        <v>46120</v>
      </c>
      <c r="E120" s="83">
        <v>46120</v>
      </c>
      <c r="F120" s="83">
        <v>46127</v>
      </c>
      <c r="G120" s="83">
        <v>46133</v>
      </c>
      <c r="H120" s="152">
        <f>G120+17</f>
        <v>46150</v>
      </c>
      <c r="I120" s="138">
        <f>(G120+18)</f>
        <v>46151</v>
      </c>
      <c r="J120" s="67"/>
    </row>
    <row r="121" spans="2:10" ht="19.5" customHeight="1" x14ac:dyDescent="0.3">
      <c r="B121" s="78" t="s">
        <v>80</v>
      </c>
      <c r="C121" s="137">
        <v>2607</v>
      </c>
      <c r="D121" s="83">
        <f t="shared" si="41"/>
        <v>46134</v>
      </c>
      <c r="E121" s="83">
        <v>46134</v>
      </c>
      <c r="F121" s="83">
        <v>46134</v>
      </c>
      <c r="G121" s="83">
        <v>46140</v>
      </c>
      <c r="H121" s="152" t="s">
        <v>53</v>
      </c>
      <c r="I121" s="138" t="s">
        <v>53</v>
      </c>
      <c r="J121" s="67"/>
    </row>
    <row r="122" spans="2:10" ht="19.5" customHeight="1" thickBot="1" x14ac:dyDescent="0.35">
      <c r="B122" s="77" t="s">
        <v>86</v>
      </c>
      <c r="C122" s="32">
        <v>2607</v>
      </c>
      <c r="D122" s="18">
        <f t="shared" ref="D122" si="42">E122</f>
        <v>46134</v>
      </c>
      <c r="E122" s="18">
        <v>46134</v>
      </c>
      <c r="F122" s="18">
        <v>46141</v>
      </c>
      <c r="G122" s="18">
        <v>46147</v>
      </c>
      <c r="H122" s="187">
        <f>F122+17</f>
        <v>46158</v>
      </c>
      <c r="I122" s="188">
        <f>F122+18</f>
        <v>46159</v>
      </c>
      <c r="J122" s="67"/>
    </row>
    <row r="123" spans="2:10" ht="19.5" customHeight="1" x14ac:dyDescent="0.3">
      <c r="B123" s="201" t="s">
        <v>133</v>
      </c>
      <c r="C123" s="202"/>
      <c r="D123" s="67"/>
      <c r="E123" s="67"/>
      <c r="F123" s="67"/>
      <c r="G123" s="67"/>
      <c r="H123" s="203"/>
      <c r="I123" s="203"/>
      <c r="J123" s="67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3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34"/>
    </row>
    <row r="133" spans="2:9" ht="18" customHeight="1" x14ac:dyDescent="0.2">
      <c r="B133" s="37"/>
      <c r="C133" s="38"/>
      <c r="D133" s="38"/>
      <c r="E133" s="39"/>
      <c r="F133" s="39"/>
      <c r="G133" s="29"/>
      <c r="H133" s="29"/>
      <c r="I133" s="44"/>
    </row>
    <row r="134" spans="2:9" ht="18" customHeight="1" x14ac:dyDescent="0.2">
      <c r="B134" s="37"/>
      <c r="C134" s="38"/>
      <c r="D134" s="38"/>
      <c r="E134" s="39"/>
      <c r="F134" s="39"/>
      <c r="G134" s="29"/>
      <c r="H134" s="29"/>
      <c r="I134" s="44"/>
    </row>
    <row r="135" spans="2:9" ht="18" customHeight="1" x14ac:dyDescent="0.2">
      <c r="B135" s="37"/>
      <c r="C135" s="47"/>
      <c r="D135" s="47"/>
      <c r="E135" s="39"/>
      <c r="F135" s="39"/>
      <c r="G135" s="29"/>
      <c r="H135" s="29"/>
      <c r="I135" s="44"/>
    </row>
    <row r="136" spans="2:9" ht="18" customHeight="1" x14ac:dyDescent="0.2">
      <c r="B136" s="37"/>
      <c r="C136" s="47"/>
      <c r="D136" s="47"/>
      <c r="E136" s="39"/>
      <c r="F136" s="39"/>
      <c r="G136" s="29"/>
      <c r="H136" s="29"/>
      <c r="I136" s="44"/>
    </row>
    <row r="137" spans="2:9" ht="18" customHeight="1" x14ac:dyDescent="0.25">
      <c r="B137" s="47"/>
      <c r="C137" s="47"/>
      <c r="D137" s="47"/>
      <c r="E137" s="8"/>
      <c r="F137" s="8"/>
      <c r="G137" s="8"/>
      <c r="H137" s="8"/>
      <c r="I137" s="8"/>
    </row>
    <row r="138" spans="2:9" ht="18" customHeight="1" x14ac:dyDescent="0.25">
      <c r="B138" s="47"/>
      <c r="C138" s="47"/>
      <c r="D138" s="47"/>
      <c r="E138" s="8"/>
      <c r="F138" s="8"/>
      <c r="G138" s="8"/>
      <c r="H138" s="8"/>
      <c r="I138" s="8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7"/>
      <c r="G143" s="7"/>
      <c r="H143" s="7"/>
      <c r="I143" s="7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48"/>
      <c r="G145" s="48"/>
      <c r="H145" s="48"/>
      <c r="I145" s="48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8"/>
      <c r="G147" s="208"/>
      <c r="H147" s="208"/>
      <c r="I147" s="208"/>
    </row>
    <row r="148" spans="2:9" ht="18" customHeight="1" x14ac:dyDescent="0.25">
      <c r="B148" s="6"/>
      <c r="C148" s="6"/>
      <c r="D148" s="6"/>
      <c r="E148" s="7"/>
      <c r="F148" s="7"/>
      <c r="G148" s="7"/>
      <c r="H148" s="7"/>
      <c r="I148" s="7"/>
    </row>
    <row r="149" spans="2:9" ht="18" customHeight="1" x14ac:dyDescent="0.25">
      <c r="B149" s="6"/>
      <c r="C149" s="6"/>
      <c r="D149" s="6"/>
      <c r="E149" s="7"/>
      <c r="F149" s="81"/>
      <c r="G149" s="81"/>
      <c r="H149" s="81"/>
      <c r="I149" s="81"/>
    </row>
    <row r="150" spans="2:9" ht="18" customHeight="1" x14ac:dyDescent="0.25">
      <c r="B150" s="6"/>
      <c r="C150" s="6"/>
      <c r="D150" s="6"/>
      <c r="E150" s="7"/>
      <c r="F150" s="81"/>
      <c r="G150" s="81"/>
      <c r="H150" s="81"/>
      <c r="I150" s="81"/>
    </row>
    <row r="151" spans="2:9" ht="18" customHeight="1" x14ac:dyDescent="0.25">
      <c r="B151" s="6"/>
      <c r="C151" s="6"/>
      <c r="D151" s="6"/>
      <c r="E151" s="7"/>
      <c r="F151" s="207"/>
      <c r="G151" s="207"/>
      <c r="H151" s="207"/>
      <c r="I151" s="207"/>
    </row>
    <row r="152" spans="2:9" ht="18" customHeight="1" x14ac:dyDescent="0.25">
      <c r="B152" s="6"/>
      <c r="C152" s="6"/>
      <c r="D152" s="6"/>
      <c r="E152" s="7"/>
      <c r="F152" s="207"/>
      <c r="G152" s="207"/>
      <c r="H152" s="207"/>
      <c r="I152" s="207"/>
    </row>
    <row r="153" spans="2:9" ht="18" customHeight="1" x14ac:dyDescent="0.25">
      <c r="B153" s="6"/>
      <c r="C153" s="6"/>
      <c r="D153" s="6"/>
      <c r="E153" s="7"/>
      <c r="F153" s="7"/>
      <c r="G153" s="7"/>
      <c r="H153" s="7"/>
      <c r="I153" s="7"/>
    </row>
    <row r="154" spans="2:9" ht="18" customHeight="1" x14ac:dyDescent="0.25">
      <c r="B154" s="6"/>
      <c r="C154" s="6"/>
      <c r="D154" s="6"/>
      <c r="E154" s="7"/>
      <c r="F154" s="7"/>
      <c r="G154" s="7"/>
      <c r="H154" s="7"/>
      <c r="I154" s="7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52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52"/>
      <c r="C159" s="53"/>
      <c r="D159" s="53"/>
      <c r="E159" s="54"/>
      <c r="F159" s="54"/>
      <c r="G159" s="54"/>
      <c r="H159" s="54"/>
      <c r="I159" s="54"/>
    </row>
    <row r="160" spans="2:9" ht="18" customHeight="1" x14ac:dyDescent="0.25">
      <c r="B160" s="52"/>
      <c r="C160" s="53"/>
      <c r="D160" s="53"/>
      <c r="E160" s="54"/>
      <c r="F160" s="54"/>
      <c r="G160" s="54"/>
      <c r="H160" s="54"/>
      <c r="I160" s="54"/>
    </row>
    <row r="161" spans="2:9" ht="18" customHeight="1" x14ac:dyDescent="0.25">
      <c r="B161" s="52"/>
      <c r="C161" s="53"/>
      <c r="D161" s="53"/>
      <c r="E161" s="54"/>
      <c r="F161" s="54"/>
      <c r="G161" s="54"/>
      <c r="H161" s="54"/>
      <c r="I161" s="54"/>
    </row>
    <row r="162" spans="2:9" ht="18" customHeight="1" x14ac:dyDescent="0.25">
      <c r="B162" s="52"/>
      <c r="C162" s="53"/>
      <c r="D162" s="53"/>
      <c r="E162" s="54"/>
      <c r="F162" s="54"/>
      <c r="G162" s="54"/>
      <c r="H162" s="54"/>
      <c r="I162" s="54"/>
    </row>
    <row r="163" spans="2:9" ht="18" customHeight="1" x14ac:dyDescent="0.25">
      <c r="B163" s="52"/>
      <c r="C163" s="53"/>
      <c r="D163" s="53"/>
      <c r="E163" s="54"/>
      <c r="F163" s="54"/>
      <c r="G163" s="54"/>
      <c r="H163" s="54"/>
      <c r="I163" s="54"/>
    </row>
    <row r="164" spans="2:9" ht="18" customHeight="1" x14ac:dyDescent="0.25">
      <c r="B164" s="49"/>
      <c r="C164" s="50"/>
      <c r="D164" s="50"/>
      <c r="E164" s="51"/>
      <c r="F164" s="51"/>
      <c r="G164" s="51"/>
      <c r="H164" s="51"/>
      <c r="I164" s="7"/>
    </row>
    <row r="165" spans="2:9" ht="18" customHeight="1" x14ac:dyDescent="0.25">
      <c r="B165" s="49"/>
      <c r="C165" s="50"/>
      <c r="D165" s="50"/>
      <c r="E165" s="51"/>
      <c r="F165" s="51"/>
      <c r="G165" s="51"/>
      <c r="H165" s="51"/>
      <c r="I165" s="7"/>
    </row>
    <row r="166" spans="2:9" ht="18" customHeight="1" x14ac:dyDescent="0.25">
      <c r="B166" s="49"/>
      <c r="C166" s="50"/>
      <c r="D166" s="50"/>
      <c r="E166" s="51"/>
      <c r="F166" s="51"/>
      <c r="G166" s="51"/>
      <c r="H166" s="51"/>
      <c r="I166" s="7"/>
    </row>
    <row r="167" spans="2:9" ht="18" customHeight="1" x14ac:dyDescent="0.25">
      <c r="B167" s="6"/>
      <c r="C167" s="6"/>
      <c r="D167" s="6"/>
      <c r="E167" s="7"/>
      <c r="F167" s="7"/>
      <c r="G167" s="7"/>
      <c r="H167" s="7"/>
      <c r="I167" s="7"/>
    </row>
    <row r="168" spans="2:9" ht="18" customHeight="1" x14ac:dyDescent="0.25">
      <c r="B168" s="6"/>
      <c r="C168" s="6"/>
      <c r="D168" s="6"/>
      <c r="E168" s="7"/>
      <c r="F168" s="7"/>
      <c r="G168" s="7"/>
      <c r="H168" s="7"/>
      <c r="I168" s="7"/>
    </row>
    <row r="169" spans="2:9" ht="18" customHeight="1" x14ac:dyDescent="0.25">
      <c r="B169" s="6"/>
      <c r="C169" s="6"/>
      <c r="D169" s="6"/>
      <c r="E169" s="7"/>
      <c r="F169" s="7"/>
      <c r="G169" s="7"/>
      <c r="H169" s="7"/>
      <c r="I169" s="7"/>
    </row>
    <row r="170" spans="2:9" ht="18" customHeight="1" x14ac:dyDescent="0.25">
      <c r="B170" s="6"/>
      <c r="C170" s="6"/>
      <c r="D170" s="6"/>
      <c r="E170" s="7"/>
      <c r="F170" s="7"/>
      <c r="G170" s="7"/>
      <c r="H170" s="7"/>
      <c r="I170" s="7"/>
    </row>
    <row r="171" spans="2:9" ht="18" customHeight="1" x14ac:dyDescent="0.25">
      <c r="B171" s="6"/>
      <c r="C171" s="6"/>
      <c r="D171" s="6"/>
      <c r="E171" s="7"/>
      <c r="F171" s="7"/>
      <c r="G171" s="7"/>
      <c r="H171" s="7"/>
      <c r="I171" s="7"/>
    </row>
    <row r="172" spans="2:9" ht="18" customHeight="1" x14ac:dyDescent="0.25">
      <c r="B172" s="6"/>
      <c r="C172" s="6"/>
      <c r="D172" s="6"/>
      <c r="E172" s="7"/>
      <c r="F172" s="7"/>
      <c r="G172" s="7"/>
      <c r="H172" s="7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2.75" customHeight="1" x14ac:dyDescent="0.25"/>
    <row r="181" spans="2:9" ht="12.75" customHeight="1" x14ac:dyDescent="0.25"/>
    <row r="190" spans="2:9" ht="12.75" customHeight="1" x14ac:dyDescent="0.25"/>
    <row r="192" spans="2:9" ht="12.75" customHeight="1" x14ac:dyDescent="0.25"/>
    <row r="198" ht="12.75" customHeight="1" x14ac:dyDescent="0.25"/>
    <row r="201" ht="12.75" customHeight="1" x14ac:dyDescent="0.25"/>
    <row r="206" ht="12.75" customHeight="1" x14ac:dyDescent="0.25"/>
    <row r="209" ht="12.75" customHeight="1" x14ac:dyDescent="0.25"/>
    <row r="215" ht="12.75" customHeight="1" x14ac:dyDescent="0.25"/>
  </sheetData>
  <mergeCells count="93">
    <mergeCell ref="A6:I6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3:I93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94:F95"/>
    <mergeCell ref="G94:G95"/>
    <mergeCell ref="H94:H95"/>
    <mergeCell ref="I94:I95"/>
    <mergeCell ref="F113:F114"/>
    <mergeCell ref="G113:G114"/>
    <mergeCell ref="H113:H114"/>
    <mergeCell ref="F152:I152"/>
    <mergeCell ref="F151:I151"/>
    <mergeCell ref="F147:I147"/>
    <mergeCell ref="B62:H62"/>
    <mergeCell ref="I113:I114"/>
    <mergeCell ref="B112:I112"/>
    <mergeCell ref="B113:B114"/>
    <mergeCell ref="C113:C114"/>
    <mergeCell ref="E113:E114"/>
    <mergeCell ref="B94:B95"/>
    <mergeCell ref="C94:C95"/>
    <mergeCell ref="F74:F75"/>
    <mergeCell ref="E74:E75"/>
    <mergeCell ref="I74:I75"/>
    <mergeCell ref="G74:G75"/>
    <mergeCell ref="E94:E95"/>
    <mergeCell ref="J113:J114"/>
    <mergeCell ref="K64:K65"/>
    <mergeCell ref="K74:K75"/>
    <mergeCell ref="K84:K85"/>
    <mergeCell ref="K94:K95"/>
    <mergeCell ref="J94:J95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21" t="s">
        <v>26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6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6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88"/>
    </row>
    <row r="9" spans="1:16" s="148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9"/>
    </row>
    <row r="10" spans="1:16" ht="33" customHeight="1" thickBot="1" x14ac:dyDescent="0.55000000000000004">
      <c r="B10" s="210" t="s">
        <v>2</v>
      </c>
      <c r="C10" s="210"/>
      <c r="D10" s="210"/>
      <c r="E10" s="210"/>
      <c r="F10" s="210"/>
      <c r="G10" s="210"/>
      <c r="H10" s="210"/>
      <c r="I10" s="210"/>
      <c r="J10" s="11"/>
      <c r="K10" s="8"/>
      <c r="L10" s="8"/>
    </row>
    <row r="11" spans="1:16" ht="12.75" customHeight="1" thickBot="1" x14ac:dyDescent="0.3">
      <c r="B11" s="247" t="s">
        <v>3</v>
      </c>
      <c r="C11" s="249" t="s">
        <v>4</v>
      </c>
      <c r="D11" s="249" t="s">
        <v>64</v>
      </c>
      <c r="E11" s="249" t="s">
        <v>68</v>
      </c>
      <c r="F11" s="251" t="s">
        <v>5</v>
      </c>
      <c r="G11" s="251" t="s">
        <v>28</v>
      </c>
      <c r="H11" s="251" t="s">
        <v>7</v>
      </c>
      <c r="I11" s="251" t="s">
        <v>55</v>
      </c>
      <c r="J11" s="251" t="s">
        <v>41</v>
      </c>
      <c r="K11" s="251" t="s">
        <v>54</v>
      </c>
      <c r="L11" s="251" t="s">
        <v>46</v>
      </c>
      <c r="M11" s="251" t="s">
        <v>56</v>
      </c>
      <c r="N11" s="232"/>
      <c r="O11" s="9"/>
      <c r="P11" s="10"/>
    </row>
    <row r="12" spans="1:16" ht="25.5" customHeight="1" thickBot="1" x14ac:dyDescent="0.3">
      <c r="B12" s="248"/>
      <c r="C12" s="250"/>
      <c r="D12" s="253"/>
      <c r="E12" s="253"/>
      <c r="F12" s="252"/>
      <c r="G12" s="252"/>
      <c r="H12" s="252"/>
      <c r="I12" s="252"/>
      <c r="J12" s="252"/>
      <c r="K12" s="252"/>
      <c r="L12" s="252"/>
      <c r="M12" s="252"/>
      <c r="N12" s="232"/>
      <c r="O12" s="10"/>
      <c r="P12" s="10"/>
    </row>
    <row r="13" spans="1:16" s="14" customFormat="1" ht="19.350000000000001" customHeight="1" x14ac:dyDescent="0.25">
      <c r="A13" s="69"/>
      <c r="B13" s="94" t="s">
        <v>109</v>
      </c>
      <c r="C13" s="167" t="s">
        <v>97</v>
      </c>
      <c r="D13" s="140">
        <f t="shared" ref="D13:D19" si="0">F13-7</f>
        <v>46077</v>
      </c>
      <c r="E13" s="140">
        <f t="shared" ref="E13:E19" si="1">F13</f>
        <v>46084</v>
      </c>
      <c r="F13" s="140">
        <v>46084</v>
      </c>
      <c r="G13" s="140">
        <v>46090</v>
      </c>
      <c r="H13" s="140">
        <v>46111</v>
      </c>
      <c r="I13" s="125">
        <f t="shared" ref="I13:I18" si="2">G13+28</f>
        <v>46118</v>
      </c>
      <c r="J13" s="125">
        <f t="shared" ref="J13:J19" si="3">(G13+28)</f>
        <v>46118</v>
      </c>
      <c r="K13" s="125">
        <f>G13+29</f>
        <v>46119</v>
      </c>
      <c r="L13" s="125">
        <f>(G13+30)</f>
        <v>46120</v>
      </c>
      <c r="M13" s="141">
        <f>(H13+30)</f>
        <v>46141</v>
      </c>
      <c r="N13" s="12"/>
      <c r="O13" s="13"/>
      <c r="P13" s="10"/>
    </row>
    <row r="14" spans="1:16" s="14" customFormat="1" ht="19.350000000000001" customHeight="1" x14ac:dyDescent="0.25">
      <c r="A14" s="69"/>
      <c r="B14" s="94" t="s">
        <v>110</v>
      </c>
      <c r="C14" s="167" t="s">
        <v>107</v>
      </c>
      <c r="D14" s="140">
        <f t="shared" si="0"/>
        <v>46084</v>
      </c>
      <c r="E14" s="140">
        <f t="shared" si="1"/>
        <v>46091</v>
      </c>
      <c r="F14" s="140">
        <v>46091</v>
      </c>
      <c r="G14" s="140">
        <v>46097</v>
      </c>
      <c r="H14" s="140">
        <v>46118</v>
      </c>
      <c r="I14" s="140">
        <f t="shared" si="2"/>
        <v>46125</v>
      </c>
      <c r="J14" s="140">
        <f t="shared" si="3"/>
        <v>46125</v>
      </c>
      <c r="K14" s="140">
        <f t="shared" ref="K14:K19" si="4">G14+29</f>
        <v>46126</v>
      </c>
      <c r="L14" s="140">
        <f t="shared" ref="L14:L19" si="5">(G14+30)</f>
        <v>46127</v>
      </c>
      <c r="M14" s="95">
        <f t="shared" ref="M14:M19" si="6">(H14+30)</f>
        <v>46148</v>
      </c>
      <c r="N14" s="12"/>
      <c r="O14" s="13"/>
      <c r="P14" s="10"/>
    </row>
    <row r="15" spans="1:16" s="14" customFormat="1" ht="19.5" customHeight="1" x14ac:dyDescent="0.25">
      <c r="A15" s="69"/>
      <c r="B15" s="94" t="s">
        <v>111</v>
      </c>
      <c r="C15" s="167" t="s">
        <v>107</v>
      </c>
      <c r="D15" s="140">
        <f t="shared" si="0"/>
        <v>46091</v>
      </c>
      <c r="E15" s="140">
        <f t="shared" si="1"/>
        <v>46098</v>
      </c>
      <c r="F15" s="140">
        <v>46098</v>
      </c>
      <c r="G15" s="140">
        <v>46104</v>
      </c>
      <c r="H15" s="140">
        <v>46125</v>
      </c>
      <c r="I15" s="140">
        <f t="shared" si="2"/>
        <v>46132</v>
      </c>
      <c r="J15" s="140">
        <f t="shared" si="3"/>
        <v>46132</v>
      </c>
      <c r="K15" s="140">
        <f t="shared" si="4"/>
        <v>46133</v>
      </c>
      <c r="L15" s="140">
        <f t="shared" si="5"/>
        <v>46134</v>
      </c>
      <c r="M15" s="95">
        <f t="shared" si="6"/>
        <v>46155</v>
      </c>
      <c r="N15" s="12"/>
      <c r="O15" s="13"/>
      <c r="P15" s="13"/>
    </row>
    <row r="16" spans="1:16" s="14" customFormat="1" ht="19.5" customHeight="1" x14ac:dyDescent="0.25">
      <c r="A16" s="69"/>
      <c r="B16" s="94" t="s">
        <v>112</v>
      </c>
      <c r="C16" s="167" t="s">
        <v>113</v>
      </c>
      <c r="D16" s="140">
        <f t="shared" si="0"/>
        <v>46098</v>
      </c>
      <c r="E16" s="140">
        <f t="shared" si="1"/>
        <v>46105</v>
      </c>
      <c r="F16" s="140">
        <v>46105</v>
      </c>
      <c r="G16" s="140">
        <v>46111</v>
      </c>
      <c r="H16" s="140">
        <v>46132</v>
      </c>
      <c r="I16" s="140">
        <f t="shared" si="2"/>
        <v>46139</v>
      </c>
      <c r="J16" s="140">
        <f t="shared" si="3"/>
        <v>46139</v>
      </c>
      <c r="K16" s="140">
        <f t="shared" si="4"/>
        <v>46140</v>
      </c>
      <c r="L16" s="140">
        <f t="shared" si="5"/>
        <v>46141</v>
      </c>
      <c r="M16" s="95">
        <f t="shared" si="6"/>
        <v>46162</v>
      </c>
      <c r="N16" s="12"/>
      <c r="O16" s="13"/>
      <c r="P16" s="13"/>
    </row>
    <row r="17" spans="1:16" s="14" customFormat="1" ht="19.5" customHeight="1" x14ac:dyDescent="0.25">
      <c r="A17" s="69"/>
      <c r="B17" s="94" t="s">
        <v>106</v>
      </c>
      <c r="C17" s="167" t="s">
        <v>114</v>
      </c>
      <c r="D17" s="140">
        <f t="shared" si="0"/>
        <v>46101</v>
      </c>
      <c r="E17" s="140">
        <f t="shared" si="1"/>
        <v>46108</v>
      </c>
      <c r="F17" s="140">
        <v>46108</v>
      </c>
      <c r="G17" s="140">
        <v>46118</v>
      </c>
      <c r="H17" s="140">
        <v>46139</v>
      </c>
      <c r="I17" s="140">
        <f t="shared" si="2"/>
        <v>46146</v>
      </c>
      <c r="J17" s="140">
        <f t="shared" si="3"/>
        <v>46146</v>
      </c>
      <c r="K17" s="140">
        <f t="shared" si="4"/>
        <v>46147</v>
      </c>
      <c r="L17" s="140">
        <f t="shared" si="5"/>
        <v>46148</v>
      </c>
      <c r="M17" s="95">
        <f t="shared" si="6"/>
        <v>46169</v>
      </c>
      <c r="N17" s="12"/>
      <c r="O17" s="13"/>
      <c r="P17" s="13"/>
    </row>
    <row r="18" spans="1:16" s="14" customFormat="1" ht="19.5" customHeight="1" x14ac:dyDescent="0.25">
      <c r="A18" s="69"/>
      <c r="B18" s="94" t="s">
        <v>123</v>
      </c>
      <c r="C18" s="167" t="s">
        <v>114</v>
      </c>
      <c r="D18" s="140">
        <f t="shared" si="0"/>
        <v>46112</v>
      </c>
      <c r="E18" s="140">
        <f t="shared" si="1"/>
        <v>46119</v>
      </c>
      <c r="F18" s="140">
        <v>46119</v>
      </c>
      <c r="G18" s="140">
        <v>46125</v>
      </c>
      <c r="H18" s="140">
        <v>46146</v>
      </c>
      <c r="I18" s="140">
        <f t="shared" si="2"/>
        <v>46153</v>
      </c>
      <c r="J18" s="140">
        <f>(G18+28)</f>
        <v>46153</v>
      </c>
      <c r="K18" s="140">
        <f>G18+29</f>
        <v>46154</v>
      </c>
      <c r="L18" s="140">
        <f t="shared" si="5"/>
        <v>46155</v>
      </c>
      <c r="M18" s="95">
        <f>(H18+30)</f>
        <v>46176</v>
      </c>
      <c r="N18" s="12"/>
      <c r="O18" s="13"/>
      <c r="P18" s="13"/>
    </row>
    <row r="19" spans="1:16" s="14" customFormat="1" ht="19.350000000000001" customHeight="1" thickBot="1" x14ac:dyDescent="0.3">
      <c r="A19" s="69"/>
      <c r="B19" s="96" t="s">
        <v>108</v>
      </c>
      <c r="C19" s="156" t="s">
        <v>132</v>
      </c>
      <c r="D19" s="98">
        <f t="shared" si="0"/>
        <v>46118</v>
      </c>
      <c r="E19" s="98">
        <f t="shared" si="1"/>
        <v>46125</v>
      </c>
      <c r="F19" s="98">
        <v>46125</v>
      </c>
      <c r="G19" s="98">
        <v>46132</v>
      </c>
      <c r="H19" s="98">
        <v>46153</v>
      </c>
      <c r="I19" s="98">
        <f t="shared" ref="I19" si="7">G19+28</f>
        <v>46160</v>
      </c>
      <c r="J19" s="98">
        <f t="shared" si="3"/>
        <v>46160</v>
      </c>
      <c r="K19" s="98">
        <f t="shared" si="4"/>
        <v>46161</v>
      </c>
      <c r="L19" s="98">
        <f t="shared" si="5"/>
        <v>46162</v>
      </c>
      <c r="M19" s="99">
        <f t="shared" si="6"/>
        <v>46183</v>
      </c>
      <c r="N19" s="12"/>
      <c r="O19" s="13"/>
      <c r="P19" s="13"/>
    </row>
    <row r="20" spans="1:16" x14ac:dyDescent="0.2">
      <c r="B20" s="11"/>
      <c r="C20" s="11"/>
      <c r="D20" s="134"/>
      <c r="E20" s="134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10" t="s">
        <v>29</v>
      </c>
      <c r="C21" s="210"/>
      <c r="D21" s="210"/>
      <c r="E21" s="210"/>
      <c r="F21" s="210"/>
      <c r="G21" s="210"/>
      <c r="H21" s="210"/>
      <c r="I21" s="11"/>
      <c r="J21" s="11"/>
      <c r="K21" s="11"/>
      <c r="L21" s="11"/>
    </row>
    <row r="22" spans="1:16" ht="19.5" customHeight="1" thickBot="1" x14ac:dyDescent="0.25">
      <c r="B22" s="255" t="s">
        <v>3</v>
      </c>
      <c r="C22" s="213" t="s">
        <v>4</v>
      </c>
      <c r="D22" s="249" t="s">
        <v>64</v>
      </c>
      <c r="E22" s="249" t="s">
        <v>68</v>
      </c>
      <c r="F22" s="205" t="s">
        <v>27</v>
      </c>
      <c r="G22" s="205" t="s">
        <v>28</v>
      </c>
      <c r="H22" s="205" t="s">
        <v>9</v>
      </c>
      <c r="I22" s="11"/>
      <c r="J22" s="11"/>
      <c r="K22" s="11"/>
      <c r="L22" s="11"/>
    </row>
    <row r="23" spans="1:16" ht="18.75" thickBot="1" x14ac:dyDescent="0.25">
      <c r="B23" s="248"/>
      <c r="C23" s="250"/>
      <c r="D23" s="253"/>
      <c r="E23" s="253"/>
      <c r="F23" s="254"/>
      <c r="G23" s="254"/>
      <c r="H23" s="254"/>
      <c r="I23" s="11"/>
      <c r="J23" s="11"/>
      <c r="K23" s="11"/>
      <c r="L23" s="11"/>
    </row>
    <row r="24" spans="1:16" ht="19.5" customHeight="1" x14ac:dyDescent="0.25">
      <c r="B24" s="103" t="s">
        <v>79</v>
      </c>
      <c r="C24" s="112" t="s">
        <v>121</v>
      </c>
      <c r="D24" s="113">
        <f>F24-7</f>
        <v>46090</v>
      </c>
      <c r="E24" s="113">
        <f>F24</f>
        <v>46097</v>
      </c>
      <c r="F24" s="113">
        <v>46097</v>
      </c>
      <c r="G24" s="113">
        <v>46104</v>
      </c>
      <c r="H24" s="104">
        <v>46124</v>
      </c>
      <c r="I24" s="12"/>
      <c r="J24" s="11"/>
      <c r="K24" s="11"/>
      <c r="L24" s="11"/>
    </row>
    <row r="25" spans="1:16" ht="19.5" customHeight="1" x14ac:dyDescent="0.25">
      <c r="B25" s="103" t="s">
        <v>130</v>
      </c>
      <c r="C25" s="112" t="s">
        <v>100</v>
      </c>
      <c r="D25" s="113">
        <f>F25-7</f>
        <v>46097</v>
      </c>
      <c r="E25" s="113">
        <f>F25</f>
        <v>46104</v>
      </c>
      <c r="F25" s="113">
        <v>46104</v>
      </c>
      <c r="G25" s="113">
        <v>46111</v>
      </c>
      <c r="H25" s="104">
        <v>46131</v>
      </c>
      <c r="I25" s="180"/>
      <c r="J25" s="11"/>
      <c r="K25" s="11"/>
      <c r="L25" s="11"/>
    </row>
    <row r="26" spans="1:16" ht="19.5" customHeight="1" thickBot="1" x14ac:dyDescent="0.3">
      <c r="B26" s="105" t="s">
        <v>95</v>
      </c>
      <c r="C26" s="106" t="s">
        <v>96</v>
      </c>
      <c r="D26" s="107">
        <f>F26-7</f>
        <v>46104</v>
      </c>
      <c r="E26" s="107">
        <f>F26</f>
        <v>46111</v>
      </c>
      <c r="F26" s="107">
        <v>46111</v>
      </c>
      <c r="G26" s="107">
        <v>46118</v>
      </c>
      <c r="H26" s="108">
        <v>46138</v>
      </c>
      <c r="I26" s="179"/>
      <c r="J26" s="11"/>
      <c r="K26" s="11"/>
      <c r="L26" s="11"/>
    </row>
    <row r="27" spans="1:16" ht="19.5" customHeight="1" x14ac:dyDescent="0.25">
      <c r="B27" s="89"/>
      <c r="C27" s="89"/>
      <c r="D27" s="160"/>
      <c r="E27" s="160"/>
      <c r="F27" s="89"/>
      <c r="G27" s="89"/>
      <c r="H27" s="89"/>
      <c r="I27" s="12"/>
      <c r="J27" s="11"/>
      <c r="K27" s="11"/>
      <c r="L27" s="11"/>
    </row>
    <row r="28" spans="1:16" x14ac:dyDescent="0.2">
      <c r="B28" s="209"/>
      <c r="C28" s="209"/>
      <c r="D28" s="209"/>
      <c r="E28" s="209"/>
      <c r="F28" s="209"/>
      <c r="G28" s="209"/>
      <c r="H28" s="209"/>
      <c r="I28" s="209"/>
      <c r="J28" s="23"/>
      <c r="K28" s="11"/>
      <c r="L28" s="8"/>
    </row>
    <row r="29" spans="1:16" ht="32.25" thickBot="1" x14ac:dyDescent="0.55000000000000004">
      <c r="B29" s="210" t="s">
        <v>14</v>
      </c>
      <c r="C29" s="210"/>
      <c r="D29" s="210"/>
      <c r="E29" s="210"/>
      <c r="F29" s="210"/>
      <c r="G29" s="210"/>
      <c r="H29" s="210"/>
      <c r="I29" s="210"/>
      <c r="J29" s="210"/>
      <c r="K29" s="210"/>
      <c r="L29" s="11"/>
    </row>
    <row r="30" spans="1:16" ht="12.75" customHeight="1" thickBot="1" x14ac:dyDescent="0.3">
      <c r="B30" s="255" t="s">
        <v>3</v>
      </c>
      <c r="C30" s="213" t="s">
        <v>4</v>
      </c>
      <c r="D30" s="249" t="s">
        <v>64</v>
      </c>
      <c r="E30" s="249" t="s">
        <v>68</v>
      </c>
      <c r="F30" s="205" t="s">
        <v>27</v>
      </c>
      <c r="G30" s="205" t="s">
        <v>28</v>
      </c>
      <c r="H30" s="205" t="s">
        <v>15</v>
      </c>
      <c r="I30" s="205" t="s">
        <v>13</v>
      </c>
      <c r="J30" s="205" t="s">
        <v>49</v>
      </c>
      <c r="K30" s="205" t="s">
        <v>16</v>
      </c>
      <c r="L30" s="205" t="s">
        <v>17</v>
      </c>
      <c r="M30" s="8"/>
    </row>
    <row r="31" spans="1:16" ht="25.5" customHeight="1" thickBot="1" x14ac:dyDescent="0.3">
      <c r="B31" s="248"/>
      <c r="C31" s="250"/>
      <c r="D31" s="253"/>
      <c r="E31" s="253"/>
      <c r="F31" s="254"/>
      <c r="G31" s="254"/>
      <c r="H31" s="254"/>
      <c r="I31" s="254"/>
      <c r="J31" s="254"/>
      <c r="K31" s="254"/>
      <c r="L31" s="254"/>
      <c r="M31" s="8"/>
    </row>
    <row r="32" spans="1:16" s="117" customFormat="1" ht="19.5" customHeight="1" x14ac:dyDescent="0.3">
      <c r="A32" s="119"/>
      <c r="B32" s="21" t="s">
        <v>76</v>
      </c>
      <c r="C32" s="164" t="s">
        <v>91</v>
      </c>
      <c r="D32" s="83">
        <f t="shared" ref="D32:D38" si="8">F32-7</f>
        <v>46077</v>
      </c>
      <c r="E32" s="83">
        <f t="shared" ref="E32:E38" si="9">F32</f>
        <v>46084</v>
      </c>
      <c r="F32" s="33">
        <v>46084</v>
      </c>
      <c r="G32" s="33">
        <v>46091</v>
      </c>
      <c r="H32" s="33">
        <v>46107</v>
      </c>
      <c r="I32" s="33">
        <f t="shared" ref="I32" si="10">G32+22</f>
        <v>46113</v>
      </c>
      <c r="J32" s="33">
        <f t="shared" ref="J32" si="11">G32+27</f>
        <v>46118</v>
      </c>
      <c r="K32" s="33">
        <f t="shared" ref="K32" si="12">G32+25</f>
        <v>46116</v>
      </c>
      <c r="L32" s="30">
        <f t="shared" ref="L32" si="13">G32+28</f>
        <v>46119</v>
      </c>
      <c r="M32" s="118"/>
    </row>
    <row r="33" spans="1:12" ht="19.5" customHeight="1" x14ac:dyDescent="0.3">
      <c r="A33" s="70"/>
      <c r="B33" s="21" t="s">
        <v>74</v>
      </c>
      <c r="C33" s="164" t="s">
        <v>96</v>
      </c>
      <c r="D33" s="83">
        <f t="shared" si="8"/>
        <v>46086</v>
      </c>
      <c r="E33" s="83">
        <f t="shared" si="9"/>
        <v>46093</v>
      </c>
      <c r="F33" s="33">
        <v>46093</v>
      </c>
      <c r="G33" s="33">
        <v>46102</v>
      </c>
      <c r="H33" s="33">
        <v>46115</v>
      </c>
      <c r="I33" s="33">
        <f t="shared" ref="I33:I38" si="14">G33+22</f>
        <v>46124</v>
      </c>
      <c r="J33" s="33">
        <f t="shared" ref="J33:J38" si="15">G33+27</f>
        <v>46129</v>
      </c>
      <c r="K33" s="33">
        <f t="shared" ref="K33:K38" si="16">G33+25</f>
        <v>46127</v>
      </c>
      <c r="L33" s="30">
        <f t="shared" ref="L33:L38" si="17">G33+28</f>
        <v>46130</v>
      </c>
    </row>
    <row r="34" spans="1:12" ht="19.5" customHeight="1" x14ac:dyDescent="0.3">
      <c r="A34" s="70"/>
      <c r="B34" s="21" t="s">
        <v>37</v>
      </c>
      <c r="C34" s="164" t="s">
        <v>97</v>
      </c>
      <c r="D34" s="83">
        <f t="shared" si="8"/>
        <v>46097</v>
      </c>
      <c r="E34" s="83">
        <f t="shared" si="9"/>
        <v>46104</v>
      </c>
      <c r="F34" s="33">
        <v>46104</v>
      </c>
      <c r="G34" s="33">
        <v>46111</v>
      </c>
      <c r="H34" s="33">
        <v>46122</v>
      </c>
      <c r="I34" s="33">
        <f t="shared" si="14"/>
        <v>46133</v>
      </c>
      <c r="J34" s="33">
        <f t="shared" si="15"/>
        <v>46138</v>
      </c>
      <c r="K34" s="33">
        <f t="shared" si="16"/>
        <v>46136</v>
      </c>
      <c r="L34" s="30">
        <f t="shared" si="17"/>
        <v>46139</v>
      </c>
    </row>
    <row r="35" spans="1:12" ht="19.5" customHeight="1" x14ac:dyDescent="0.3">
      <c r="A35" s="70"/>
      <c r="B35" s="21" t="s">
        <v>52</v>
      </c>
      <c r="C35" s="164" t="s">
        <v>99</v>
      </c>
      <c r="D35" s="83">
        <f t="shared" si="8"/>
        <v>46100</v>
      </c>
      <c r="E35" s="83">
        <f t="shared" si="9"/>
        <v>46107</v>
      </c>
      <c r="F35" s="33">
        <v>46107</v>
      </c>
      <c r="G35" s="33">
        <v>46115</v>
      </c>
      <c r="H35" s="33">
        <v>46129</v>
      </c>
      <c r="I35" s="33">
        <f t="shared" si="14"/>
        <v>46137</v>
      </c>
      <c r="J35" s="33">
        <f t="shared" si="15"/>
        <v>46142</v>
      </c>
      <c r="K35" s="33">
        <f t="shared" si="16"/>
        <v>46140</v>
      </c>
      <c r="L35" s="30">
        <f t="shared" si="17"/>
        <v>46143</v>
      </c>
    </row>
    <row r="36" spans="1:12" ht="19.5" customHeight="1" x14ac:dyDescent="0.3">
      <c r="A36" s="70"/>
      <c r="B36" s="21" t="s">
        <v>39</v>
      </c>
      <c r="C36" s="164" t="s">
        <v>100</v>
      </c>
      <c r="D36" s="83">
        <f t="shared" si="8"/>
        <v>46106</v>
      </c>
      <c r="E36" s="83">
        <f t="shared" si="9"/>
        <v>46113</v>
      </c>
      <c r="F36" s="33">
        <v>46113</v>
      </c>
      <c r="G36" s="33">
        <v>46122</v>
      </c>
      <c r="H36" s="33">
        <v>46136</v>
      </c>
      <c r="I36" s="33">
        <f t="shared" si="14"/>
        <v>46144</v>
      </c>
      <c r="J36" s="33">
        <f t="shared" si="15"/>
        <v>46149</v>
      </c>
      <c r="K36" s="33">
        <f t="shared" si="16"/>
        <v>46147</v>
      </c>
      <c r="L36" s="30">
        <f t="shared" si="17"/>
        <v>46150</v>
      </c>
    </row>
    <row r="37" spans="1:12" ht="19.5" customHeight="1" x14ac:dyDescent="0.3">
      <c r="A37" s="70"/>
      <c r="B37" s="21" t="s">
        <v>76</v>
      </c>
      <c r="C37" s="164" t="s">
        <v>131</v>
      </c>
      <c r="D37" s="83">
        <f t="shared" si="8"/>
        <v>46114</v>
      </c>
      <c r="E37" s="83">
        <f t="shared" si="9"/>
        <v>46121</v>
      </c>
      <c r="F37" s="33">
        <v>46121</v>
      </c>
      <c r="G37" s="33">
        <v>46129</v>
      </c>
      <c r="H37" s="33">
        <v>46143</v>
      </c>
      <c r="I37" s="33">
        <f t="shared" si="14"/>
        <v>46151</v>
      </c>
      <c r="J37" s="33">
        <f t="shared" si="15"/>
        <v>46156</v>
      </c>
      <c r="K37" s="33">
        <f t="shared" si="16"/>
        <v>46154</v>
      </c>
      <c r="L37" s="30">
        <f t="shared" si="17"/>
        <v>46157</v>
      </c>
    </row>
    <row r="38" spans="1:12" ht="19.5" customHeight="1" thickBot="1" x14ac:dyDescent="0.35">
      <c r="A38" s="70"/>
      <c r="B38" s="22" t="s">
        <v>74</v>
      </c>
      <c r="C38" s="165" t="s">
        <v>118</v>
      </c>
      <c r="D38" s="18">
        <f t="shared" si="8"/>
        <v>46122</v>
      </c>
      <c r="E38" s="18">
        <f t="shared" si="9"/>
        <v>46129</v>
      </c>
      <c r="F38" s="28">
        <v>46129</v>
      </c>
      <c r="G38" s="28">
        <v>46136</v>
      </c>
      <c r="H38" s="28">
        <v>46150</v>
      </c>
      <c r="I38" s="28">
        <f t="shared" si="14"/>
        <v>46158</v>
      </c>
      <c r="J38" s="28">
        <f t="shared" si="15"/>
        <v>46163</v>
      </c>
      <c r="K38" s="28">
        <f t="shared" si="16"/>
        <v>46161</v>
      </c>
      <c r="L38" s="31">
        <f t="shared" si="17"/>
        <v>46164</v>
      </c>
    </row>
    <row r="39" spans="1:12" ht="18.75" x14ac:dyDescent="0.3">
      <c r="B39" s="85"/>
      <c r="C39" s="86"/>
      <c r="D39" s="86"/>
      <c r="E39" s="86"/>
      <c r="F39" s="109"/>
      <c r="G39" s="109"/>
      <c r="H39" s="109"/>
      <c r="I39" s="24"/>
      <c r="J39" s="8"/>
      <c r="K39" s="11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56" t="s">
        <v>47</v>
      </c>
      <c r="C52" s="256"/>
      <c r="D52" s="256"/>
      <c r="E52" s="256"/>
      <c r="F52" s="256"/>
      <c r="G52" s="256"/>
      <c r="H52" s="256"/>
      <c r="I52" s="256"/>
      <c r="J52" s="256"/>
      <c r="K52" s="256"/>
      <c r="L52" s="8"/>
    </row>
    <row r="53" spans="2:12" ht="18" customHeight="1" thickBot="1" x14ac:dyDescent="0.3">
      <c r="B53" s="255" t="s">
        <v>3</v>
      </c>
      <c r="C53" s="213" t="s">
        <v>4</v>
      </c>
      <c r="D53" s="249" t="s">
        <v>64</v>
      </c>
      <c r="E53" s="249" t="s">
        <v>68</v>
      </c>
      <c r="F53" s="205" t="s">
        <v>27</v>
      </c>
      <c r="G53" s="205" t="s">
        <v>28</v>
      </c>
      <c r="H53" s="205" t="s">
        <v>15</v>
      </c>
      <c r="I53" s="205" t="s">
        <v>18</v>
      </c>
      <c r="J53" s="205" t="s">
        <v>42</v>
      </c>
      <c r="K53" s="205" t="s">
        <v>43</v>
      </c>
      <c r="L53" s="8"/>
    </row>
    <row r="54" spans="2:12" ht="38.25" customHeight="1" thickBot="1" x14ac:dyDescent="0.3">
      <c r="B54" s="248"/>
      <c r="C54" s="250"/>
      <c r="D54" s="253"/>
      <c r="E54" s="253"/>
      <c r="F54" s="254"/>
      <c r="G54" s="254"/>
      <c r="H54" s="254"/>
      <c r="I54" s="254"/>
      <c r="J54" s="206"/>
      <c r="K54" s="206"/>
      <c r="L54" s="8"/>
    </row>
    <row r="55" spans="2:12" ht="19.5" customHeight="1" x14ac:dyDescent="0.3">
      <c r="B55" s="122" t="str">
        <f t="shared" ref="B55:H58" si="18">B32</f>
        <v>OOCL BRISBANE</v>
      </c>
      <c r="C55" s="166" t="str">
        <f t="shared" si="18"/>
        <v>247N</v>
      </c>
      <c r="D55" s="80">
        <f t="shared" si="18"/>
        <v>46077</v>
      </c>
      <c r="E55" s="80">
        <f t="shared" si="18"/>
        <v>46084</v>
      </c>
      <c r="F55" s="64">
        <f t="shared" si="18"/>
        <v>46084</v>
      </c>
      <c r="G55" s="64">
        <f t="shared" si="18"/>
        <v>46091</v>
      </c>
      <c r="H55" s="64">
        <f t="shared" si="18"/>
        <v>46107</v>
      </c>
      <c r="I55" s="64">
        <f>G55+31</f>
        <v>46122</v>
      </c>
      <c r="J55" s="64">
        <f>G55+28</f>
        <v>46119</v>
      </c>
      <c r="K55" s="30">
        <f>H55+28</f>
        <v>46135</v>
      </c>
      <c r="L55" s="8"/>
    </row>
    <row r="56" spans="2:12" ht="19.5" customHeight="1" x14ac:dyDescent="0.3">
      <c r="B56" s="21" t="str">
        <f t="shared" si="18"/>
        <v>OOCL YOKOHAMA</v>
      </c>
      <c r="C56" s="164" t="str">
        <f t="shared" si="18"/>
        <v>209N</v>
      </c>
      <c r="D56" s="83">
        <f t="shared" si="18"/>
        <v>46086</v>
      </c>
      <c r="E56" s="83">
        <f t="shared" si="18"/>
        <v>46093</v>
      </c>
      <c r="F56" s="33">
        <f t="shared" si="18"/>
        <v>46093</v>
      </c>
      <c r="G56" s="33">
        <f t="shared" si="18"/>
        <v>46102</v>
      </c>
      <c r="H56" s="33">
        <f t="shared" si="18"/>
        <v>46115</v>
      </c>
      <c r="I56" s="33">
        <f>G56+31</f>
        <v>46133</v>
      </c>
      <c r="J56" s="33">
        <f t="shared" ref="J56:K58" si="19">G56+28</f>
        <v>46130</v>
      </c>
      <c r="K56" s="30">
        <f t="shared" si="19"/>
        <v>46143</v>
      </c>
      <c r="L56" s="8"/>
    </row>
    <row r="57" spans="2:12" ht="19.5" customHeight="1" x14ac:dyDescent="0.3">
      <c r="B57" s="21" t="str">
        <f t="shared" si="18"/>
        <v>KOTA LARIS</v>
      </c>
      <c r="C57" s="164" t="str">
        <f t="shared" si="18"/>
        <v>097N</v>
      </c>
      <c r="D57" s="83">
        <f t="shared" si="18"/>
        <v>46097</v>
      </c>
      <c r="E57" s="83">
        <f t="shared" si="18"/>
        <v>46104</v>
      </c>
      <c r="F57" s="33">
        <f t="shared" si="18"/>
        <v>46104</v>
      </c>
      <c r="G57" s="33">
        <f t="shared" si="18"/>
        <v>46111</v>
      </c>
      <c r="H57" s="33">
        <f t="shared" si="18"/>
        <v>46122</v>
      </c>
      <c r="I57" s="33">
        <f>G57+31</f>
        <v>46142</v>
      </c>
      <c r="J57" s="33">
        <f t="shared" si="19"/>
        <v>46139</v>
      </c>
      <c r="K57" s="30">
        <f t="shared" si="19"/>
        <v>46150</v>
      </c>
      <c r="L57" s="8"/>
    </row>
    <row r="58" spans="2:12" ht="19.5" customHeight="1" thickBot="1" x14ac:dyDescent="0.35">
      <c r="B58" s="22" t="str">
        <f t="shared" si="18"/>
        <v>OOCL HOUSTON</v>
      </c>
      <c r="C58" s="165" t="str">
        <f t="shared" si="18"/>
        <v>216N</v>
      </c>
      <c r="D58" s="18">
        <f t="shared" si="18"/>
        <v>46100</v>
      </c>
      <c r="E58" s="18">
        <f t="shared" si="18"/>
        <v>46107</v>
      </c>
      <c r="F58" s="28">
        <f t="shared" si="18"/>
        <v>46107</v>
      </c>
      <c r="G58" s="28">
        <f t="shared" si="18"/>
        <v>46115</v>
      </c>
      <c r="H58" s="28">
        <f t="shared" si="18"/>
        <v>46129</v>
      </c>
      <c r="I58" s="28">
        <f t="shared" ref="I58" si="20">G58+31</f>
        <v>46146</v>
      </c>
      <c r="J58" s="28">
        <f t="shared" si="19"/>
        <v>46143</v>
      </c>
      <c r="K58" s="31">
        <f t="shared" si="19"/>
        <v>46157</v>
      </c>
      <c r="L58" s="8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56" t="s">
        <v>19</v>
      </c>
      <c r="C61" s="256"/>
      <c r="D61" s="256"/>
      <c r="E61" s="256"/>
      <c r="F61" s="256"/>
      <c r="G61" s="256"/>
      <c r="H61" s="256"/>
      <c r="I61" s="256"/>
      <c r="J61" s="256"/>
      <c r="K61" s="256"/>
      <c r="L61" s="8"/>
    </row>
    <row r="62" spans="2:12" ht="18" customHeight="1" thickBot="1" x14ac:dyDescent="0.3">
      <c r="B62" s="255" t="s">
        <v>3</v>
      </c>
      <c r="C62" s="213" t="s">
        <v>4</v>
      </c>
      <c r="D62" s="249" t="s">
        <v>64</v>
      </c>
      <c r="E62" s="249" t="s">
        <v>68</v>
      </c>
      <c r="F62" s="205" t="s">
        <v>27</v>
      </c>
      <c r="G62" s="205" t="s">
        <v>28</v>
      </c>
      <c r="H62" s="205" t="s">
        <v>15</v>
      </c>
      <c r="I62" s="205" t="s">
        <v>58</v>
      </c>
      <c r="J62" s="205" t="s">
        <v>45</v>
      </c>
      <c r="K62" s="205" t="s">
        <v>20</v>
      </c>
      <c r="L62" s="8"/>
    </row>
    <row r="63" spans="2:12" ht="18" customHeight="1" thickBot="1" x14ac:dyDescent="0.3">
      <c r="B63" s="248"/>
      <c r="C63" s="250"/>
      <c r="D63" s="253"/>
      <c r="E63" s="253"/>
      <c r="F63" s="254"/>
      <c r="G63" s="254"/>
      <c r="H63" s="254"/>
      <c r="I63" s="206"/>
      <c r="J63" s="206"/>
      <c r="K63" s="254"/>
      <c r="L63" s="8"/>
    </row>
    <row r="64" spans="2:12" ht="19.5" customHeight="1" x14ac:dyDescent="0.3">
      <c r="B64" s="21" t="str">
        <f t="shared" ref="B64:H67" si="21">B32</f>
        <v>OOCL BRISBANE</v>
      </c>
      <c r="C64" s="164" t="str">
        <f t="shared" si="21"/>
        <v>247N</v>
      </c>
      <c r="D64" s="83">
        <f t="shared" si="21"/>
        <v>46077</v>
      </c>
      <c r="E64" s="83">
        <f t="shared" si="21"/>
        <v>46084</v>
      </c>
      <c r="F64" s="33">
        <f t="shared" si="21"/>
        <v>46084</v>
      </c>
      <c r="G64" s="33">
        <f t="shared" si="21"/>
        <v>46091</v>
      </c>
      <c r="H64" s="33">
        <f t="shared" si="21"/>
        <v>46107</v>
      </c>
      <c r="I64" s="33">
        <f>G64+48</f>
        <v>46139</v>
      </c>
      <c r="J64" s="64">
        <f>G64+48</f>
        <v>46139</v>
      </c>
      <c r="K64" s="30">
        <f>G64+45</f>
        <v>46136</v>
      </c>
      <c r="L64" s="8"/>
    </row>
    <row r="65" spans="2:12" ht="19.5" customHeight="1" x14ac:dyDescent="0.3">
      <c r="B65" s="21" t="str">
        <f t="shared" si="21"/>
        <v>OOCL YOKOHAMA</v>
      </c>
      <c r="C65" s="164" t="str">
        <f t="shared" si="21"/>
        <v>209N</v>
      </c>
      <c r="D65" s="83">
        <f t="shared" si="21"/>
        <v>46086</v>
      </c>
      <c r="E65" s="83">
        <f t="shared" si="21"/>
        <v>46093</v>
      </c>
      <c r="F65" s="33">
        <f t="shared" si="21"/>
        <v>46093</v>
      </c>
      <c r="G65" s="33">
        <f t="shared" si="21"/>
        <v>46102</v>
      </c>
      <c r="H65" s="33">
        <f t="shared" si="21"/>
        <v>46115</v>
      </c>
      <c r="I65" s="33">
        <f t="shared" ref="I65:I67" si="22">G65+48</f>
        <v>46150</v>
      </c>
      <c r="J65" s="33">
        <f t="shared" ref="J65:J67" si="23">G65+48</f>
        <v>46150</v>
      </c>
      <c r="K65" s="30">
        <f t="shared" ref="K65:K67" si="24">G65+45</f>
        <v>46147</v>
      </c>
      <c r="L65" s="8"/>
    </row>
    <row r="66" spans="2:12" ht="19.5" customHeight="1" x14ac:dyDescent="0.3">
      <c r="B66" s="21" t="str">
        <f t="shared" si="21"/>
        <v>KOTA LARIS</v>
      </c>
      <c r="C66" s="164" t="str">
        <f t="shared" si="21"/>
        <v>097N</v>
      </c>
      <c r="D66" s="83">
        <f t="shared" si="21"/>
        <v>46097</v>
      </c>
      <c r="E66" s="83">
        <f t="shared" si="21"/>
        <v>46104</v>
      </c>
      <c r="F66" s="33">
        <f t="shared" si="21"/>
        <v>46104</v>
      </c>
      <c r="G66" s="33">
        <f t="shared" si="21"/>
        <v>46111</v>
      </c>
      <c r="H66" s="33">
        <f t="shared" si="21"/>
        <v>46122</v>
      </c>
      <c r="I66" s="33">
        <f t="shared" si="22"/>
        <v>46159</v>
      </c>
      <c r="J66" s="33">
        <f t="shared" si="23"/>
        <v>46159</v>
      </c>
      <c r="K66" s="30">
        <f t="shared" si="24"/>
        <v>46156</v>
      </c>
      <c r="L66" s="8"/>
    </row>
    <row r="67" spans="2:12" ht="19.5" customHeight="1" thickBot="1" x14ac:dyDescent="0.35">
      <c r="B67" s="22" t="str">
        <f t="shared" si="21"/>
        <v>OOCL HOUSTON</v>
      </c>
      <c r="C67" s="165" t="str">
        <f t="shared" si="21"/>
        <v>216N</v>
      </c>
      <c r="D67" s="18">
        <f t="shared" si="21"/>
        <v>46100</v>
      </c>
      <c r="E67" s="18">
        <f t="shared" si="21"/>
        <v>46107</v>
      </c>
      <c r="F67" s="28">
        <f t="shared" si="21"/>
        <v>46107</v>
      </c>
      <c r="G67" s="28">
        <f t="shared" si="21"/>
        <v>46115</v>
      </c>
      <c r="H67" s="28">
        <f t="shared" si="21"/>
        <v>46129</v>
      </c>
      <c r="I67" s="28">
        <f t="shared" si="22"/>
        <v>46163</v>
      </c>
      <c r="J67" s="28">
        <f t="shared" si="23"/>
        <v>46163</v>
      </c>
      <c r="K67" s="31">
        <f t="shared" si="24"/>
        <v>46160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56" t="s">
        <v>21</v>
      </c>
      <c r="C69" s="256"/>
      <c r="D69" s="256"/>
      <c r="E69" s="256"/>
      <c r="F69" s="256"/>
      <c r="G69" s="256"/>
      <c r="H69" s="256"/>
      <c r="I69" s="256"/>
      <c r="J69" s="256"/>
      <c r="K69" s="256"/>
      <c r="L69" s="8"/>
    </row>
    <row r="70" spans="2:12" ht="20.25" customHeight="1" thickBot="1" x14ac:dyDescent="0.3">
      <c r="B70" s="255" t="s">
        <v>3</v>
      </c>
      <c r="C70" s="213" t="s">
        <v>4</v>
      </c>
      <c r="D70" s="249" t="s">
        <v>64</v>
      </c>
      <c r="E70" s="249" t="s">
        <v>68</v>
      </c>
      <c r="F70" s="205" t="s">
        <v>27</v>
      </c>
      <c r="G70" s="205" t="s">
        <v>28</v>
      </c>
      <c r="H70" s="205" t="s">
        <v>15</v>
      </c>
      <c r="I70" s="205" t="s">
        <v>69</v>
      </c>
      <c r="J70" s="205" t="s">
        <v>70</v>
      </c>
      <c r="K70" s="205" t="s">
        <v>44</v>
      </c>
      <c r="L70" s="8"/>
    </row>
    <row r="71" spans="2:12" ht="20.25" customHeight="1" thickBot="1" x14ac:dyDescent="0.3">
      <c r="B71" s="248"/>
      <c r="C71" s="250"/>
      <c r="D71" s="253"/>
      <c r="E71" s="253"/>
      <c r="F71" s="254"/>
      <c r="G71" s="254"/>
      <c r="H71" s="254"/>
      <c r="I71" s="254"/>
      <c r="J71" s="254"/>
      <c r="K71" s="206"/>
      <c r="L71" s="8"/>
    </row>
    <row r="72" spans="2:12" ht="19.5" customHeight="1" x14ac:dyDescent="0.3">
      <c r="B72" s="21" t="str">
        <f t="shared" ref="B72:H75" si="25">B32</f>
        <v>OOCL BRISBANE</v>
      </c>
      <c r="C72" s="164" t="str">
        <f t="shared" si="25"/>
        <v>247N</v>
      </c>
      <c r="D72" s="83">
        <f t="shared" si="25"/>
        <v>46077</v>
      </c>
      <c r="E72" s="83">
        <f t="shared" si="25"/>
        <v>46084</v>
      </c>
      <c r="F72" s="33">
        <f t="shared" si="25"/>
        <v>46084</v>
      </c>
      <c r="G72" s="33">
        <f t="shared" si="25"/>
        <v>46091</v>
      </c>
      <c r="H72" s="64">
        <f t="shared" si="25"/>
        <v>46107</v>
      </c>
      <c r="I72" s="64">
        <f>G72+45</f>
        <v>46136</v>
      </c>
      <c r="J72" s="64">
        <f>G72+48</f>
        <v>46139</v>
      </c>
      <c r="K72" s="30">
        <f>G72+51</f>
        <v>46142</v>
      </c>
      <c r="L72" s="8"/>
    </row>
    <row r="73" spans="2:12" ht="19.5" customHeight="1" x14ac:dyDescent="0.3">
      <c r="B73" s="21" t="str">
        <f t="shared" si="25"/>
        <v>OOCL YOKOHAMA</v>
      </c>
      <c r="C73" s="164" t="str">
        <f t="shared" si="25"/>
        <v>209N</v>
      </c>
      <c r="D73" s="83">
        <f t="shared" si="25"/>
        <v>46086</v>
      </c>
      <c r="E73" s="83">
        <f t="shared" si="25"/>
        <v>46093</v>
      </c>
      <c r="F73" s="33">
        <f t="shared" si="25"/>
        <v>46093</v>
      </c>
      <c r="G73" s="33">
        <f t="shared" si="25"/>
        <v>46102</v>
      </c>
      <c r="H73" s="33">
        <f t="shared" si="25"/>
        <v>46115</v>
      </c>
      <c r="I73" s="33">
        <f t="shared" ref="I73:I75" si="26">G73+45</f>
        <v>46147</v>
      </c>
      <c r="J73" s="33">
        <f t="shared" ref="J73:J75" si="27">G73+48</f>
        <v>46150</v>
      </c>
      <c r="K73" s="30">
        <f>G73+51</f>
        <v>46153</v>
      </c>
      <c r="L73" s="8"/>
    </row>
    <row r="74" spans="2:12" ht="19.5" customHeight="1" x14ac:dyDescent="0.3">
      <c r="B74" s="21" t="str">
        <f t="shared" si="25"/>
        <v>KOTA LARIS</v>
      </c>
      <c r="C74" s="164" t="str">
        <f t="shared" si="25"/>
        <v>097N</v>
      </c>
      <c r="D74" s="83">
        <f t="shared" si="25"/>
        <v>46097</v>
      </c>
      <c r="E74" s="83">
        <f t="shared" si="25"/>
        <v>46104</v>
      </c>
      <c r="F74" s="33">
        <f t="shared" si="25"/>
        <v>46104</v>
      </c>
      <c r="G74" s="33">
        <f t="shared" si="25"/>
        <v>46111</v>
      </c>
      <c r="H74" s="33">
        <f t="shared" si="25"/>
        <v>46122</v>
      </c>
      <c r="I74" s="33">
        <f t="shared" si="26"/>
        <v>46156</v>
      </c>
      <c r="J74" s="33">
        <f t="shared" si="27"/>
        <v>46159</v>
      </c>
      <c r="K74" s="30">
        <f>G74+51</f>
        <v>46162</v>
      </c>
      <c r="L74" s="8"/>
    </row>
    <row r="75" spans="2:12" ht="19.5" customHeight="1" thickBot="1" x14ac:dyDescent="0.35">
      <c r="B75" s="22" t="str">
        <f t="shared" si="25"/>
        <v>OOCL HOUSTON</v>
      </c>
      <c r="C75" s="165" t="str">
        <f t="shared" si="25"/>
        <v>216N</v>
      </c>
      <c r="D75" s="18">
        <f t="shared" si="25"/>
        <v>46100</v>
      </c>
      <c r="E75" s="18">
        <f t="shared" si="25"/>
        <v>46107</v>
      </c>
      <c r="F75" s="28">
        <f t="shared" si="25"/>
        <v>46107</v>
      </c>
      <c r="G75" s="28">
        <f t="shared" si="25"/>
        <v>46115</v>
      </c>
      <c r="H75" s="28">
        <f t="shared" si="25"/>
        <v>46129</v>
      </c>
      <c r="I75" s="28">
        <f t="shared" si="26"/>
        <v>46160</v>
      </c>
      <c r="J75" s="28">
        <f t="shared" si="27"/>
        <v>46163</v>
      </c>
      <c r="K75" s="31">
        <f t="shared" ref="K75" si="28">G75+51</f>
        <v>46166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0" t="s">
        <v>22</v>
      </c>
      <c r="C89" s="210"/>
      <c r="D89" s="210"/>
      <c r="E89" s="210"/>
      <c r="F89" s="210"/>
      <c r="G89" s="210"/>
      <c r="H89" s="210"/>
      <c r="I89" s="210"/>
      <c r="J89" s="210"/>
      <c r="K89" s="11"/>
      <c r="L89" s="8"/>
    </row>
    <row r="90" spans="2:12" ht="12.75" customHeight="1" thickBot="1" x14ac:dyDescent="0.3">
      <c r="B90" s="255" t="s">
        <v>3</v>
      </c>
      <c r="C90" s="213" t="s">
        <v>4</v>
      </c>
      <c r="D90" s="249" t="s">
        <v>68</v>
      </c>
      <c r="E90" s="205" t="s">
        <v>27</v>
      </c>
      <c r="F90" s="205" t="s">
        <v>28</v>
      </c>
      <c r="G90" s="205" t="s">
        <v>23</v>
      </c>
      <c r="H90" s="205" t="s">
        <v>60</v>
      </c>
      <c r="I90" s="205" t="s">
        <v>59</v>
      </c>
      <c r="J90" s="8"/>
      <c r="K90" s="8"/>
      <c r="L90" s="8"/>
    </row>
    <row r="91" spans="2:12" ht="44.25" customHeight="1" thickBot="1" x14ac:dyDescent="0.3">
      <c r="B91" s="248"/>
      <c r="C91" s="250"/>
      <c r="D91" s="253"/>
      <c r="E91" s="254"/>
      <c r="F91" s="254"/>
      <c r="G91" s="254"/>
      <c r="H91" s="254"/>
      <c r="I91" s="254"/>
      <c r="J91" s="8"/>
      <c r="K91" s="8"/>
      <c r="L91" s="8"/>
    </row>
    <row r="92" spans="2:12" ht="20.25" customHeight="1" x14ac:dyDescent="0.3">
      <c r="B92" s="78" t="s">
        <v>83</v>
      </c>
      <c r="C92" s="133">
        <v>2605</v>
      </c>
      <c r="D92" s="33">
        <f>E92</f>
        <v>46092</v>
      </c>
      <c r="E92" s="33">
        <v>46092</v>
      </c>
      <c r="F92" s="33">
        <v>46096</v>
      </c>
      <c r="G92" s="33">
        <v>46105</v>
      </c>
      <c r="H92" s="33">
        <f>G92+7</f>
        <v>46112</v>
      </c>
      <c r="I92" s="30">
        <f>G92+3</f>
        <v>46108</v>
      </c>
      <c r="J92" s="8"/>
      <c r="K92" s="8"/>
      <c r="L92" s="8"/>
    </row>
    <row r="93" spans="2:12" ht="20.25" customHeight="1" x14ac:dyDescent="0.3">
      <c r="B93" s="78" t="s">
        <v>80</v>
      </c>
      <c r="C93" s="133">
        <v>2605</v>
      </c>
      <c r="D93" s="33">
        <f>E93</f>
        <v>46099</v>
      </c>
      <c r="E93" s="33">
        <v>46099</v>
      </c>
      <c r="F93" s="33">
        <v>46103</v>
      </c>
      <c r="G93" s="33">
        <v>46112</v>
      </c>
      <c r="H93" s="33">
        <f>G93+7</f>
        <v>46119</v>
      </c>
      <c r="I93" s="30"/>
      <c r="J93" s="8"/>
      <c r="K93" s="8"/>
      <c r="L93" s="8"/>
    </row>
    <row r="94" spans="2:12" ht="20.25" customHeight="1" x14ac:dyDescent="0.3">
      <c r="B94" s="78" t="s">
        <v>86</v>
      </c>
      <c r="C94" s="133">
        <v>2605</v>
      </c>
      <c r="D94" s="33">
        <f>E94</f>
        <v>46106</v>
      </c>
      <c r="E94" s="33">
        <v>46106</v>
      </c>
      <c r="F94" s="33">
        <v>46110</v>
      </c>
      <c r="G94" s="33">
        <v>46119</v>
      </c>
      <c r="H94" s="33">
        <f>G94+7</f>
        <v>46126</v>
      </c>
      <c r="I94" s="30">
        <f>G94+3</f>
        <v>46122</v>
      </c>
      <c r="J94" s="8"/>
      <c r="K94" s="8"/>
      <c r="L94" s="8"/>
    </row>
    <row r="95" spans="2:12" ht="20.25" customHeight="1" x14ac:dyDescent="0.3">
      <c r="B95" s="78" t="s">
        <v>77</v>
      </c>
      <c r="C95" s="133">
        <v>2607</v>
      </c>
      <c r="D95" s="33">
        <f>E95</f>
        <v>46111</v>
      </c>
      <c r="E95" s="33">
        <v>46111</v>
      </c>
      <c r="F95" s="33">
        <v>46117</v>
      </c>
      <c r="G95" s="33">
        <v>46126</v>
      </c>
      <c r="H95" s="33">
        <f>G95+7</f>
        <v>46133</v>
      </c>
      <c r="I95" s="30"/>
      <c r="J95" s="8"/>
      <c r="K95" s="8"/>
      <c r="L95" s="8"/>
    </row>
    <row r="96" spans="2:12" ht="20.25" customHeight="1" thickBot="1" x14ac:dyDescent="0.35">
      <c r="B96" s="77" t="s">
        <v>83</v>
      </c>
      <c r="C96" s="111">
        <v>2607</v>
      </c>
      <c r="D96" s="28">
        <f>E96</f>
        <v>46119</v>
      </c>
      <c r="E96" s="28">
        <v>46119</v>
      </c>
      <c r="F96" s="28">
        <v>46124</v>
      </c>
      <c r="G96" s="28">
        <v>46133</v>
      </c>
      <c r="H96" s="28">
        <f>G96+7</f>
        <v>46140</v>
      </c>
      <c r="I96" s="31">
        <f>G96+3</f>
        <v>46136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08"/>
      <c r="H125" s="208"/>
      <c r="I125" s="208"/>
      <c r="J125" s="208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57"/>
      <c r="H127" s="257"/>
      <c r="I127" s="257"/>
      <c r="J127" s="257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57"/>
      <c r="H130" s="257"/>
      <c r="I130" s="257"/>
      <c r="J130" s="257"/>
      <c r="K130" s="7"/>
    </row>
    <row r="131" spans="2:11" ht="18" customHeight="1" x14ac:dyDescent="0.25">
      <c r="B131" s="6"/>
      <c r="C131" s="6"/>
      <c r="D131" s="6"/>
      <c r="E131" s="6"/>
      <c r="F131" s="7"/>
      <c r="G131" s="257"/>
      <c r="H131" s="257"/>
      <c r="I131" s="257"/>
      <c r="J131" s="257"/>
      <c r="K131" s="7"/>
    </row>
    <row r="132" spans="2:11" ht="18" customHeight="1" x14ac:dyDescent="0.25">
      <c r="B132" s="6"/>
      <c r="C132" s="6"/>
      <c r="D132" s="6"/>
      <c r="E132" s="6"/>
      <c r="F132" s="7"/>
      <c r="G132" s="207"/>
      <c r="H132" s="207"/>
      <c r="I132" s="207"/>
      <c r="J132" s="207"/>
      <c r="K132" s="7"/>
    </row>
    <row r="133" spans="2:11" ht="18" customHeight="1" x14ac:dyDescent="0.25">
      <c r="B133" s="6"/>
      <c r="C133" s="6"/>
      <c r="D133" s="6"/>
      <c r="E133" s="6"/>
      <c r="F133" s="7"/>
      <c r="G133" s="207"/>
      <c r="H133" s="207"/>
      <c r="I133" s="207"/>
      <c r="J133" s="20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6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70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23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21" t="s">
        <v>30</v>
      </c>
      <c r="B6" s="221"/>
      <c r="C6" s="221"/>
      <c r="D6" s="221"/>
      <c r="E6" s="221"/>
      <c r="F6" s="221"/>
      <c r="G6" s="221"/>
      <c r="H6" s="221"/>
      <c r="I6" s="221"/>
    </row>
    <row r="7" spans="1:12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</row>
    <row r="8" spans="1:12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0"/>
    </row>
    <row r="9" spans="1:12" ht="33" customHeight="1" thickBot="1" x14ac:dyDescent="0.55000000000000004">
      <c r="B9" s="210" t="s">
        <v>2</v>
      </c>
      <c r="C9" s="210"/>
      <c r="D9" s="210"/>
      <c r="E9" s="210"/>
      <c r="F9" s="210"/>
      <c r="G9" s="210"/>
      <c r="H9" s="11"/>
      <c r="I9" s="8"/>
      <c r="J9" s="8"/>
    </row>
    <row r="10" spans="1:12" ht="15.75" customHeight="1" x14ac:dyDescent="0.25">
      <c r="B10" s="211" t="s">
        <v>3</v>
      </c>
      <c r="C10" s="223" t="s">
        <v>4</v>
      </c>
      <c r="D10" s="245" t="s">
        <v>68</v>
      </c>
      <c r="E10" s="217" t="s">
        <v>27</v>
      </c>
      <c r="F10" s="217" t="s">
        <v>31</v>
      </c>
      <c r="G10" s="217" t="s">
        <v>7</v>
      </c>
      <c r="H10" s="215" t="s">
        <v>41</v>
      </c>
      <c r="I10" s="215" t="s">
        <v>57</v>
      </c>
      <c r="J10" s="260" t="s">
        <v>46</v>
      </c>
      <c r="K10" s="262"/>
      <c r="L10" s="9"/>
    </row>
    <row r="11" spans="1:12" ht="25.5" customHeight="1" thickBot="1" x14ac:dyDescent="0.3">
      <c r="B11" s="212"/>
      <c r="C11" s="224"/>
      <c r="D11" s="246"/>
      <c r="E11" s="218"/>
      <c r="F11" s="218"/>
      <c r="G11" s="218"/>
      <c r="H11" s="216"/>
      <c r="I11" s="216"/>
      <c r="J11" s="261"/>
      <c r="K11" s="262"/>
      <c r="L11" s="10"/>
    </row>
    <row r="12" spans="1:12" s="14" customFormat="1" ht="19.5" customHeight="1" x14ac:dyDescent="0.3">
      <c r="A12" s="70"/>
      <c r="B12" s="15" t="s">
        <v>115</v>
      </c>
      <c r="C12" s="164" t="s">
        <v>89</v>
      </c>
      <c r="D12" s="83">
        <f t="shared" ref="D12:D16" si="0">E12</f>
        <v>46094</v>
      </c>
      <c r="E12" s="192">
        <v>46094</v>
      </c>
      <c r="F12" s="192">
        <v>46101</v>
      </c>
      <c r="G12" s="192">
        <v>46106</v>
      </c>
      <c r="H12" s="140">
        <f>(F12+28)</f>
        <v>46129</v>
      </c>
      <c r="I12" s="140">
        <f>F12+28</f>
        <v>46129</v>
      </c>
      <c r="J12" s="95">
        <f t="shared" ref="J12:J17" si="1">(F12+30)</f>
        <v>46131</v>
      </c>
      <c r="K12" s="140"/>
      <c r="L12" s="13"/>
    </row>
    <row r="13" spans="1:12" s="14" customFormat="1" ht="19.5" customHeight="1" x14ac:dyDescent="0.3">
      <c r="A13" s="71"/>
      <c r="B13" s="15" t="s">
        <v>85</v>
      </c>
      <c r="C13" s="164" t="s">
        <v>92</v>
      </c>
      <c r="D13" s="83">
        <f t="shared" si="0"/>
        <v>46098</v>
      </c>
      <c r="E13" s="192">
        <v>46098</v>
      </c>
      <c r="F13" s="192">
        <v>46107</v>
      </c>
      <c r="G13" s="192">
        <v>46113</v>
      </c>
      <c r="H13" s="140">
        <f>(F13+28)</f>
        <v>46135</v>
      </c>
      <c r="I13" s="140">
        <f t="shared" ref="I13:I17" si="2">F13+28</f>
        <v>46135</v>
      </c>
      <c r="J13" s="95">
        <f t="shared" si="1"/>
        <v>46137</v>
      </c>
      <c r="K13" s="140"/>
      <c r="L13" s="13"/>
    </row>
    <row r="14" spans="1:12" s="14" customFormat="1" ht="19.5" customHeight="1" x14ac:dyDescent="0.3">
      <c r="A14" s="71"/>
      <c r="B14" s="15" t="s">
        <v>73</v>
      </c>
      <c r="C14" s="164" t="s">
        <v>98</v>
      </c>
      <c r="D14" s="83">
        <f t="shared" si="0"/>
        <v>46107</v>
      </c>
      <c r="E14" s="184">
        <v>46107</v>
      </c>
      <c r="F14" s="184">
        <v>46114</v>
      </c>
      <c r="G14" s="195">
        <v>46127</v>
      </c>
      <c r="H14" s="140">
        <f t="shared" ref="H14:H17" si="3">(F14+28)</f>
        <v>46142</v>
      </c>
      <c r="I14" s="140">
        <f t="shared" si="2"/>
        <v>46142</v>
      </c>
      <c r="J14" s="95">
        <f t="shared" si="1"/>
        <v>46144</v>
      </c>
      <c r="K14" s="140"/>
      <c r="L14" s="13"/>
    </row>
    <row r="15" spans="1:12" s="14" customFormat="1" ht="19.5" customHeight="1" x14ac:dyDescent="0.3">
      <c r="A15" s="70"/>
      <c r="B15" s="15" t="s">
        <v>81</v>
      </c>
      <c r="C15" s="164" t="s">
        <v>101</v>
      </c>
      <c r="D15" s="83">
        <f t="shared" si="0"/>
        <v>46112</v>
      </c>
      <c r="E15" s="184">
        <v>46112</v>
      </c>
      <c r="F15" s="184">
        <v>46121</v>
      </c>
      <c r="G15" s="195">
        <v>46134</v>
      </c>
      <c r="H15" s="140">
        <f>(F15+28)</f>
        <v>46149</v>
      </c>
      <c r="I15" s="140">
        <f t="shared" si="2"/>
        <v>46149</v>
      </c>
      <c r="J15" s="95">
        <f t="shared" si="1"/>
        <v>46151</v>
      </c>
      <c r="K15" s="140"/>
      <c r="L15" s="13"/>
    </row>
    <row r="16" spans="1:12" s="14" customFormat="1" ht="19.5" customHeight="1" x14ac:dyDescent="0.3">
      <c r="A16" s="70"/>
      <c r="B16" s="15" t="s">
        <v>75</v>
      </c>
      <c r="C16" s="164" t="s">
        <v>122</v>
      </c>
      <c r="D16" s="83">
        <f t="shared" si="0"/>
        <v>46121</v>
      </c>
      <c r="E16" s="184">
        <v>46121</v>
      </c>
      <c r="F16" s="184">
        <v>46128</v>
      </c>
      <c r="G16" s="195">
        <v>46141</v>
      </c>
      <c r="H16" s="140">
        <f t="shared" si="3"/>
        <v>46156</v>
      </c>
      <c r="I16" s="140">
        <f t="shared" si="2"/>
        <v>46156</v>
      </c>
      <c r="J16" s="95">
        <f t="shared" si="1"/>
        <v>46158</v>
      </c>
      <c r="K16" s="140"/>
      <c r="L16" s="13"/>
    </row>
    <row r="17" spans="1:12" s="14" customFormat="1" ht="19.5" customHeight="1" thickBot="1" x14ac:dyDescent="0.35">
      <c r="A17" s="70"/>
      <c r="B17" s="17" t="s">
        <v>137</v>
      </c>
      <c r="C17" s="165" t="s">
        <v>138</v>
      </c>
      <c r="D17" s="18">
        <f>E17</f>
        <v>46128</v>
      </c>
      <c r="E17" s="185">
        <v>46128</v>
      </c>
      <c r="F17" s="185">
        <v>46135</v>
      </c>
      <c r="G17" s="139">
        <v>46148</v>
      </c>
      <c r="H17" s="98">
        <f t="shared" si="3"/>
        <v>46163</v>
      </c>
      <c r="I17" s="98">
        <f t="shared" si="2"/>
        <v>46163</v>
      </c>
      <c r="J17" s="99">
        <f t="shared" si="1"/>
        <v>46165</v>
      </c>
      <c r="K17" s="140"/>
      <c r="L17" s="13"/>
    </row>
    <row r="18" spans="1:12" s="13" customFormat="1" ht="19.5" customHeight="1" x14ac:dyDescent="0.3">
      <c r="A18" s="70"/>
      <c r="B18" s="35"/>
      <c r="C18" s="132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10" t="s">
        <v>29</v>
      </c>
      <c r="C19" s="210"/>
      <c r="D19" s="210"/>
      <c r="E19" s="210"/>
      <c r="F19" s="210"/>
      <c r="G19" s="210"/>
      <c r="H19" s="11"/>
      <c r="I19" s="11"/>
      <c r="J19" s="11"/>
    </row>
    <row r="20" spans="1:12" ht="20.25" customHeight="1" x14ac:dyDescent="0.2">
      <c r="B20" s="211" t="s">
        <v>3</v>
      </c>
      <c r="C20" s="223" t="s">
        <v>4</v>
      </c>
      <c r="D20" s="249" t="s">
        <v>68</v>
      </c>
      <c r="E20" s="217" t="s">
        <v>27</v>
      </c>
      <c r="F20" s="215" t="s">
        <v>31</v>
      </c>
      <c r="G20" s="205" t="s">
        <v>9</v>
      </c>
      <c r="H20" s="11"/>
      <c r="I20" s="11"/>
      <c r="J20" s="11"/>
    </row>
    <row r="21" spans="1:12" ht="18.75" customHeight="1" thickBot="1" x14ac:dyDescent="0.25">
      <c r="B21" s="212"/>
      <c r="C21" s="214"/>
      <c r="D21" s="253"/>
      <c r="E21" s="218"/>
      <c r="F21" s="263"/>
      <c r="G21" s="206"/>
      <c r="H21" s="11"/>
      <c r="I21" s="11"/>
      <c r="J21" s="11"/>
    </row>
    <row r="22" spans="1:12" ht="18.75" x14ac:dyDescent="0.3">
      <c r="B22" s="15" t="str">
        <f t="shared" ref="B22:C24" si="4">B29</f>
        <v>OOCL BRISBANE</v>
      </c>
      <c r="C22" s="164" t="str">
        <f t="shared" si="4"/>
        <v>247N</v>
      </c>
      <c r="D22" s="83">
        <f t="shared" ref="D22:E24" si="5">D29</f>
        <v>46086</v>
      </c>
      <c r="E22" s="33">
        <f>E29</f>
        <v>46086</v>
      </c>
      <c r="F22" s="183">
        <f>F29</f>
        <v>46093</v>
      </c>
      <c r="G22" s="181">
        <f>F22+25</f>
        <v>46118</v>
      </c>
      <c r="H22" s="11"/>
      <c r="I22" s="11"/>
      <c r="J22" s="11"/>
    </row>
    <row r="23" spans="1:12" ht="18.75" x14ac:dyDescent="0.3">
      <c r="B23" s="15" t="str">
        <f t="shared" si="4"/>
        <v>OOCL YOKOHAMA</v>
      </c>
      <c r="C23" s="164" t="str">
        <f t="shared" si="4"/>
        <v>209N</v>
      </c>
      <c r="D23" s="83">
        <f t="shared" si="5"/>
        <v>46099</v>
      </c>
      <c r="E23" s="33">
        <f t="shared" si="5"/>
        <v>46099</v>
      </c>
      <c r="F23" s="184">
        <f>F30</f>
        <v>46105</v>
      </c>
      <c r="G23" s="178">
        <f>F23+25</f>
        <v>46130</v>
      </c>
      <c r="H23" s="11"/>
      <c r="I23" s="11"/>
      <c r="J23" s="11"/>
    </row>
    <row r="24" spans="1:12" ht="19.5" thickBot="1" x14ac:dyDescent="0.35">
      <c r="B24" s="17" t="str">
        <f t="shared" si="4"/>
        <v>KOTA LARIS</v>
      </c>
      <c r="C24" s="165" t="str">
        <f t="shared" si="4"/>
        <v>097N</v>
      </c>
      <c r="D24" s="18">
        <f t="shared" si="5"/>
        <v>46107</v>
      </c>
      <c r="E24" s="28">
        <f t="shared" si="5"/>
        <v>46107</v>
      </c>
      <c r="F24" s="185">
        <f>F31</f>
        <v>46113</v>
      </c>
      <c r="G24" s="182">
        <f>F24+25</f>
        <v>46138</v>
      </c>
      <c r="H24" s="11"/>
      <c r="I24" s="11"/>
      <c r="J24" s="11"/>
    </row>
    <row r="25" spans="1:12" ht="31.5" x14ac:dyDescent="0.5">
      <c r="B25" s="210" t="s">
        <v>14</v>
      </c>
      <c r="C25" s="210"/>
      <c r="D25" s="210"/>
      <c r="E25" s="210"/>
      <c r="F25" s="210"/>
      <c r="G25" s="210"/>
      <c r="H25" s="210"/>
      <c r="I25" s="210"/>
    </row>
    <row r="26" spans="1:12" ht="18.75" thickBot="1" x14ac:dyDescent="0.25">
      <c r="J26" s="11"/>
    </row>
    <row r="27" spans="1:12" ht="12.75" customHeight="1" thickBot="1" x14ac:dyDescent="0.3">
      <c r="B27" s="265" t="s">
        <v>3</v>
      </c>
      <c r="C27" s="245" t="s">
        <v>4</v>
      </c>
      <c r="D27" s="245" t="s">
        <v>68</v>
      </c>
      <c r="E27" s="215" t="s">
        <v>27</v>
      </c>
      <c r="F27" s="215" t="s">
        <v>31</v>
      </c>
      <c r="G27" s="215" t="s">
        <v>15</v>
      </c>
      <c r="H27" s="217" t="s">
        <v>49</v>
      </c>
      <c r="I27" s="217" t="s">
        <v>16</v>
      </c>
      <c r="J27" s="205" t="s">
        <v>17</v>
      </c>
    </row>
    <row r="28" spans="1:12" ht="25.5" customHeight="1" thickBot="1" x14ac:dyDescent="0.3">
      <c r="B28" s="266"/>
      <c r="C28" s="246"/>
      <c r="D28" s="246"/>
      <c r="E28" s="216"/>
      <c r="F28" s="216"/>
      <c r="G28" s="216"/>
      <c r="H28" s="259"/>
      <c r="I28" s="259"/>
      <c r="J28" s="254"/>
    </row>
    <row r="29" spans="1:12" ht="19.5" customHeight="1" x14ac:dyDescent="0.3">
      <c r="B29" s="15" t="s">
        <v>76</v>
      </c>
      <c r="C29" s="164" t="s">
        <v>91</v>
      </c>
      <c r="D29" s="83">
        <f t="shared" ref="D29:D32" si="6">E29</f>
        <v>46086</v>
      </c>
      <c r="E29" s="33">
        <v>46086</v>
      </c>
      <c r="F29" s="183">
        <v>46093</v>
      </c>
      <c r="G29" s="189">
        <v>46106</v>
      </c>
      <c r="H29" s="33">
        <f t="shared" ref="H29:H34" si="7">F29+27</f>
        <v>46120</v>
      </c>
      <c r="I29" s="33">
        <f t="shared" ref="I29:I34" si="8">F29+25</f>
        <v>46118</v>
      </c>
      <c r="J29" s="30">
        <f t="shared" ref="J29:J34" si="9">F29+28</f>
        <v>46121</v>
      </c>
    </row>
    <row r="30" spans="1:12" ht="19.5" customHeight="1" x14ac:dyDescent="0.3">
      <c r="B30" s="15" t="s">
        <v>74</v>
      </c>
      <c r="C30" s="164" t="s">
        <v>96</v>
      </c>
      <c r="D30" s="83">
        <f t="shared" si="6"/>
        <v>46099</v>
      </c>
      <c r="E30" s="33">
        <v>46099</v>
      </c>
      <c r="F30" s="183">
        <v>46105</v>
      </c>
      <c r="G30" s="189">
        <v>46115</v>
      </c>
      <c r="H30" s="33">
        <f t="shared" si="7"/>
        <v>46132</v>
      </c>
      <c r="I30" s="33">
        <f t="shared" si="8"/>
        <v>46130</v>
      </c>
      <c r="J30" s="30">
        <f t="shared" si="9"/>
        <v>46133</v>
      </c>
    </row>
    <row r="31" spans="1:12" ht="19.5" customHeight="1" x14ac:dyDescent="0.3">
      <c r="B31" s="15" t="s">
        <v>37</v>
      </c>
      <c r="C31" s="164" t="s">
        <v>97</v>
      </c>
      <c r="D31" s="83">
        <f t="shared" si="6"/>
        <v>46107</v>
      </c>
      <c r="E31" s="33">
        <v>46107</v>
      </c>
      <c r="F31" s="192">
        <v>46113</v>
      </c>
      <c r="G31" s="192">
        <v>46122</v>
      </c>
      <c r="H31" s="33">
        <f t="shared" si="7"/>
        <v>46140</v>
      </c>
      <c r="I31" s="33">
        <f t="shared" si="8"/>
        <v>46138</v>
      </c>
      <c r="J31" s="30">
        <f t="shared" si="9"/>
        <v>46141</v>
      </c>
    </row>
    <row r="32" spans="1:12" ht="19.5" customHeight="1" x14ac:dyDescent="0.3">
      <c r="A32" s="10"/>
      <c r="B32" s="15" t="s">
        <v>52</v>
      </c>
      <c r="C32" s="164" t="s">
        <v>99</v>
      </c>
      <c r="D32" s="83">
        <f t="shared" si="6"/>
        <v>46108</v>
      </c>
      <c r="E32" s="33">
        <v>46108</v>
      </c>
      <c r="F32" s="192">
        <v>46117</v>
      </c>
      <c r="G32" s="192">
        <v>46129</v>
      </c>
      <c r="H32" s="33">
        <f t="shared" si="7"/>
        <v>46144</v>
      </c>
      <c r="I32" s="33">
        <f t="shared" si="8"/>
        <v>46142</v>
      </c>
      <c r="J32" s="30">
        <f t="shared" si="9"/>
        <v>46145</v>
      </c>
    </row>
    <row r="33" spans="1:11" ht="19.5" customHeight="1" x14ac:dyDescent="0.3">
      <c r="A33" s="10"/>
      <c r="B33" s="15" t="s">
        <v>39</v>
      </c>
      <c r="C33" s="164" t="s">
        <v>100</v>
      </c>
      <c r="D33" s="83">
        <f>E33</f>
        <v>46119</v>
      </c>
      <c r="E33" s="33">
        <v>46119</v>
      </c>
      <c r="F33" s="192">
        <v>46124</v>
      </c>
      <c r="G33" s="192">
        <v>46136</v>
      </c>
      <c r="H33" s="33">
        <f t="shared" si="7"/>
        <v>46151</v>
      </c>
      <c r="I33" s="33">
        <f t="shared" si="8"/>
        <v>46149</v>
      </c>
      <c r="J33" s="30">
        <f t="shared" si="9"/>
        <v>46152</v>
      </c>
    </row>
    <row r="34" spans="1:11" ht="19.5" customHeight="1" thickBot="1" x14ac:dyDescent="0.35">
      <c r="B34" s="17" t="s">
        <v>76</v>
      </c>
      <c r="C34" s="165" t="s">
        <v>131</v>
      </c>
      <c r="D34" s="18">
        <f>E34</f>
        <v>46127</v>
      </c>
      <c r="E34" s="28">
        <v>46127</v>
      </c>
      <c r="F34" s="193">
        <v>46131</v>
      </c>
      <c r="G34" s="193">
        <v>46143</v>
      </c>
      <c r="H34" s="28">
        <f t="shared" si="7"/>
        <v>46158</v>
      </c>
      <c r="I34" s="28">
        <f t="shared" si="8"/>
        <v>46156</v>
      </c>
      <c r="J34" s="31">
        <f t="shared" si="9"/>
        <v>46159</v>
      </c>
    </row>
    <row r="35" spans="1:11" ht="18.75" x14ac:dyDescent="0.2">
      <c r="B35" s="225"/>
      <c r="C35" s="258"/>
      <c r="D35" s="86"/>
      <c r="E35" s="232"/>
      <c r="F35" s="232"/>
      <c r="G35" s="232"/>
      <c r="H35" s="8"/>
      <c r="I35" s="11"/>
      <c r="J35" s="8"/>
    </row>
    <row r="36" spans="1:11" ht="18.75" x14ac:dyDescent="0.25">
      <c r="B36" s="225"/>
      <c r="C36" s="225"/>
      <c r="D36" s="85"/>
      <c r="E36" s="264"/>
      <c r="F36" s="264"/>
      <c r="G36" s="264"/>
      <c r="H36" s="8"/>
      <c r="I36" s="8"/>
      <c r="J36" s="8"/>
    </row>
    <row r="37" spans="1:11" ht="18.75" x14ac:dyDescent="0.3">
      <c r="B37" s="35"/>
      <c r="C37" s="36"/>
      <c r="D37" s="159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59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59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59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59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59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59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59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59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59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10" t="s">
        <v>47</v>
      </c>
      <c r="C47" s="210"/>
      <c r="D47" s="210"/>
      <c r="E47" s="210"/>
      <c r="F47" s="210"/>
      <c r="G47" s="210"/>
      <c r="H47" s="210"/>
      <c r="I47" s="210"/>
      <c r="J47" s="8"/>
      <c r="K47" s="10"/>
    </row>
    <row r="48" spans="1:11" ht="18" customHeight="1" x14ac:dyDescent="0.25">
      <c r="B48" s="211" t="s">
        <v>3</v>
      </c>
      <c r="C48" s="223" t="s">
        <v>4</v>
      </c>
      <c r="D48" s="245" t="s">
        <v>68</v>
      </c>
      <c r="E48" s="217" t="s">
        <v>27</v>
      </c>
      <c r="F48" s="217" t="s">
        <v>31</v>
      </c>
      <c r="G48" s="217" t="s">
        <v>15</v>
      </c>
      <c r="H48" s="217" t="s">
        <v>42</v>
      </c>
      <c r="I48" s="205" t="s">
        <v>43</v>
      </c>
      <c r="J48" s="8"/>
      <c r="K48" s="10"/>
    </row>
    <row r="49" spans="1:11" ht="18" customHeight="1" thickBot="1" x14ac:dyDescent="0.3">
      <c r="B49" s="212"/>
      <c r="C49" s="224"/>
      <c r="D49" s="246"/>
      <c r="E49" s="218"/>
      <c r="F49" s="218"/>
      <c r="G49" s="218"/>
      <c r="H49" s="218"/>
      <c r="I49" s="206"/>
      <c r="J49" s="8"/>
      <c r="K49" s="10"/>
    </row>
    <row r="50" spans="1:11" ht="19.5" customHeight="1" x14ac:dyDescent="0.3">
      <c r="B50" s="25" t="str">
        <f t="shared" ref="B50:C52" si="10">B29</f>
        <v>OOCL BRISBANE</v>
      </c>
      <c r="C50" s="133" t="str">
        <f t="shared" si="10"/>
        <v>247N</v>
      </c>
      <c r="D50" s="83">
        <f t="shared" ref="D50:G55" si="11">D29</f>
        <v>46086</v>
      </c>
      <c r="E50" s="33">
        <f t="shared" si="11"/>
        <v>46086</v>
      </c>
      <c r="F50" s="33">
        <f t="shared" si="11"/>
        <v>46093</v>
      </c>
      <c r="G50" s="33">
        <f t="shared" si="11"/>
        <v>46106</v>
      </c>
      <c r="H50" s="33">
        <f>F50+28</f>
        <v>46121</v>
      </c>
      <c r="I50" s="30">
        <f>G50+28</f>
        <v>46134</v>
      </c>
      <c r="J50" s="8"/>
      <c r="K50" s="10"/>
    </row>
    <row r="51" spans="1:11" ht="19.5" customHeight="1" x14ac:dyDescent="0.3">
      <c r="B51" s="25" t="str">
        <f t="shared" si="10"/>
        <v>OOCL YOKOHAMA</v>
      </c>
      <c r="C51" s="133" t="str">
        <f t="shared" si="10"/>
        <v>209N</v>
      </c>
      <c r="D51" s="83">
        <f t="shared" si="11"/>
        <v>46099</v>
      </c>
      <c r="E51" s="33">
        <f t="shared" si="11"/>
        <v>46099</v>
      </c>
      <c r="F51" s="33">
        <f t="shared" si="11"/>
        <v>46105</v>
      </c>
      <c r="G51" s="33">
        <f t="shared" si="11"/>
        <v>46115</v>
      </c>
      <c r="H51" s="33">
        <f t="shared" ref="H51:I54" si="12">F51+28</f>
        <v>46133</v>
      </c>
      <c r="I51" s="30">
        <f>G51+28</f>
        <v>46143</v>
      </c>
      <c r="J51" s="8"/>
      <c r="K51" s="10"/>
    </row>
    <row r="52" spans="1:11" ht="19.5" customHeight="1" x14ac:dyDescent="0.3">
      <c r="B52" s="25" t="str">
        <f t="shared" si="10"/>
        <v>KOTA LARIS</v>
      </c>
      <c r="C52" s="133" t="str">
        <f t="shared" si="10"/>
        <v>097N</v>
      </c>
      <c r="D52" s="83">
        <f t="shared" si="11"/>
        <v>46107</v>
      </c>
      <c r="E52" s="33">
        <f t="shared" si="11"/>
        <v>46107</v>
      </c>
      <c r="F52" s="33">
        <f t="shared" si="11"/>
        <v>46113</v>
      </c>
      <c r="G52" s="33">
        <f t="shared" si="11"/>
        <v>46122</v>
      </c>
      <c r="H52" s="33">
        <f t="shared" si="12"/>
        <v>46141</v>
      </c>
      <c r="I52" s="30">
        <f t="shared" si="12"/>
        <v>46150</v>
      </c>
      <c r="J52" s="8"/>
      <c r="K52" s="10"/>
    </row>
    <row r="53" spans="1:11" ht="19.5" customHeight="1" x14ac:dyDescent="0.3">
      <c r="B53" s="25" t="str">
        <f t="shared" ref="B53:C55" si="13">B32</f>
        <v>OOCL HOUSTON</v>
      </c>
      <c r="C53" s="164" t="str">
        <f t="shared" si="13"/>
        <v>216N</v>
      </c>
      <c r="D53" s="83">
        <f t="shared" si="11"/>
        <v>46108</v>
      </c>
      <c r="E53" s="33">
        <f t="shared" si="11"/>
        <v>46108</v>
      </c>
      <c r="F53" s="33">
        <f t="shared" si="11"/>
        <v>46117</v>
      </c>
      <c r="G53" s="33">
        <f t="shared" si="11"/>
        <v>46129</v>
      </c>
      <c r="H53" s="33">
        <f>F53+28</f>
        <v>46145</v>
      </c>
      <c r="I53" s="30">
        <f t="shared" si="12"/>
        <v>46157</v>
      </c>
      <c r="J53" s="8"/>
      <c r="K53" s="10"/>
    </row>
    <row r="54" spans="1:11" ht="19.5" customHeight="1" x14ac:dyDescent="0.3">
      <c r="B54" s="25" t="str">
        <f t="shared" si="13"/>
        <v>KOTA LUMAYAN</v>
      </c>
      <c r="C54" s="164" t="str">
        <f t="shared" si="13"/>
        <v>188N</v>
      </c>
      <c r="D54" s="83">
        <f t="shared" si="11"/>
        <v>46119</v>
      </c>
      <c r="E54" s="33">
        <f t="shared" si="11"/>
        <v>46119</v>
      </c>
      <c r="F54" s="33">
        <f t="shared" si="11"/>
        <v>46124</v>
      </c>
      <c r="G54" s="33">
        <f t="shared" si="11"/>
        <v>46136</v>
      </c>
      <c r="H54" s="33">
        <f>F54+28</f>
        <v>46152</v>
      </c>
      <c r="I54" s="30">
        <f t="shared" si="12"/>
        <v>46164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OOCL BRISBANE</v>
      </c>
      <c r="C55" s="165" t="str">
        <f t="shared" si="13"/>
        <v>248N</v>
      </c>
      <c r="D55" s="83">
        <f t="shared" si="11"/>
        <v>46127</v>
      </c>
      <c r="E55" s="28">
        <f t="shared" si="11"/>
        <v>46127</v>
      </c>
      <c r="F55" s="33">
        <f t="shared" si="11"/>
        <v>46131</v>
      </c>
      <c r="G55" s="33">
        <f t="shared" si="11"/>
        <v>46143</v>
      </c>
      <c r="H55" s="28">
        <f t="shared" ref="H55" si="14">F55+45</f>
        <v>46176</v>
      </c>
      <c r="I55" s="31">
        <f>F55+28</f>
        <v>46159</v>
      </c>
      <c r="J55" s="8"/>
    </row>
    <row r="56" spans="1:11" ht="25.5" customHeight="1" thickBot="1" x14ac:dyDescent="0.55000000000000004">
      <c r="B56" s="267" t="s">
        <v>19</v>
      </c>
      <c r="C56" s="267"/>
      <c r="D56" s="267"/>
      <c r="E56" s="267"/>
      <c r="F56" s="267"/>
      <c r="G56" s="267"/>
      <c r="H56" s="267"/>
      <c r="I56" s="267"/>
      <c r="J56" s="8"/>
    </row>
    <row r="57" spans="1:11" ht="18" customHeight="1" x14ac:dyDescent="0.25">
      <c r="B57" s="211" t="s">
        <v>3</v>
      </c>
      <c r="C57" s="223" t="s">
        <v>4</v>
      </c>
      <c r="D57" s="245" t="s">
        <v>68</v>
      </c>
      <c r="E57" s="217" t="s">
        <v>27</v>
      </c>
      <c r="F57" s="217" t="s">
        <v>31</v>
      </c>
      <c r="G57" s="217" t="s">
        <v>15</v>
      </c>
      <c r="H57" s="217" t="s">
        <v>45</v>
      </c>
      <c r="I57" s="205" t="s">
        <v>20</v>
      </c>
      <c r="J57" s="8"/>
    </row>
    <row r="58" spans="1:11" ht="18" customHeight="1" thickBot="1" x14ac:dyDescent="0.3">
      <c r="B58" s="212"/>
      <c r="C58" s="224"/>
      <c r="D58" s="246"/>
      <c r="E58" s="218"/>
      <c r="F58" s="218"/>
      <c r="G58" s="218"/>
      <c r="H58" s="218"/>
      <c r="I58" s="206"/>
      <c r="J58" s="8"/>
    </row>
    <row r="59" spans="1:11" ht="19.5" customHeight="1" x14ac:dyDescent="0.3">
      <c r="B59" s="25" t="str">
        <f>B29</f>
        <v>OOCL BRISBANE</v>
      </c>
      <c r="C59" s="164" t="str">
        <f t="shared" ref="C59:C63" si="15">C29</f>
        <v>247N</v>
      </c>
      <c r="D59" s="83">
        <f>D29</f>
        <v>46086</v>
      </c>
      <c r="E59" s="33">
        <f>E29</f>
        <v>46086</v>
      </c>
      <c r="F59" s="33">
        <f>F29</f>
        <v>46093</v>
      </c>
      <c r="G59" s="33">
        <f>G29</f>
        <v>46106</v>
      </c>
      <c r="H59" s="33">
        <f>F59+48</f>
        <v>46141</v>
      </c>
      <c r="I59" s="30">
        <f>F59+45</f>
        <v>46138</v>
      </c>
      <c r="J59" s="8"/>
    </row>
    <row r="60" spans="1:11" ht="19.5" customHeight="1" x14ac:dyDescent="0.3">
      <c r="B60" s="25" t="str">
        <f>B30</f>
        <v>OOCL YOKOHAMA</v>
      </c>
      <c r="C60" s="164" t="str">
        <f t="shared" si="15"/>
        <v>209N</v>
      </c>
      <c r="D60" s="83">
        <f t="shared" ref="D60:E63" si="16">D30</f>
        <v>46099</v>
      </c>
      <c r="E60" s="33">
        <f t="shared" si="16"/>
        <v>46099</v>
      </c>
      <c r="F60" s="33">
        <f>F51</f>
        <v>46105</v>
      </c>
      <c r="G60" s="33">
        <f>G30</f>
        <v>46115</v>
      </c>
      <c r="H60" s="33">
        <f t="shared" ref="H60:H63" si="17">F60+48</f>
        <v>46153</v>
      </c>
      <c r="I60" s="30">
        <f t="shared" ref="I60:I63" si="18">F60+45</f>
        <v>46150</v>
      </c>
      <c r="J60" s="8"/>
    </row>
    <row r="61" spans="1:11" ht="19.5" customHeight="1" x14ac:dyDescent="0.3">
      <c r="B61" s="25" t="str">
        <f>B31</f>
        <v>KOTA LARIS</v>
      </c>
      <c r="C61" s="164" t="str">
        <f t="shared" si="15"/>
        <v>097N</v>
      </c>
      <c r="D61" s="83">
        <f t="shared" si="16"/>
        <v>46107</v>
      </c>
      <c r="E61" s="33">
        <f t="shared" si="16"/>
        <v>46107</v>
      </c>
      <c r="F61" s="33">
        <f>F52</f>
        <v>46113</v>
      </c>
      <c r="G61" s="33">
        <f t="shared" ref="G61" si="19">G31</f>
        <v>46122</v>
      </c>
      <c r="H61" s="33">
        <f t="shared" si="17"/>
        <v>46161</v>
      </c>
      <c r="I61" s="30">
        <f t="shared" si="18"/>
        <v>46158</v>
      </c>
      <c r="J61" s="8"/>
    </row>
    <row r="62" spans="1:11" ht="19.5" customHeight="1" x14ac:dyDescent="0.3">
      <c r="B62" s="25" t="str">
        <f>B32</f>
        <v>OOCL HOUSTON</v>
      </c>
      <c r="C62" s="164" t="str">
        <f t="shared" si="15"/>
        <v>216N</v>
      </c>
      <c r="D62" s="83">
        <f t="shared" si="16"/>
        <v>46108</v>
      </c>
      <c r="E62" s="33">
        <f t="shared" si="16"/>
        <v>46108</v>
      </c>
      <c r="F62" s="33">
        <f>F32</f>
        <v>46117</v>
      </c>
      <c r="G62" s="33">
        <f>G32</f>
        <v>46129</v>
      </c>
      <c r="H62" s="33">
        <f t="shared" si="17"/>
        <v>46165</v>
      </c>
      <c r="I62" s="30">
        <f t="shared" si="18"/>
        <v>46162</v>
      </c>
      <c r="J62" s="8"/>
    </row>
    <row r="63" spans="1:11" ht="19.5" customHeight="1" thickBot="1" x14ac:dyDescent="0.35">
      <c r="B63" s="25" t="str">
        <f>B33</f>
        <v>KOTA LUMAYAN</v>
      </c>
      <c r="C63" s="164" t="str">
        <f t="shared" si="15"/>
        <v>188N</v>
      </c>
      <c r="D63" s="83">
        <f t="shared" si="16"/>
        <v>46119</v>
      </c>
      <c r="E63" s="33">
        <f t="shared" si="16"/>
        <v>46119</v>
      </c>
      <c r="F63" s="33">
        <f>F33</f>
        <v>46124</v>
      </c>
      <c r="G63" s="33">
        <f>G33</f>
        <v>46136</v>
      </c>
      <c r="H63" s="33">
        <f t="shared" si="17"/>
        <v>46172</v>
      </c>
      <c r="I63" s="30">
        <f t="shared" si="18"/>
        <v>46169</v>
      </c>
      <c r="J63" s="8"/>
    </row>
    <row r="64" spans="1:11" ht="24.75" customHeight="1" thickBot="1" x14ac:dyDescent="0.55000000000000004">
      <c r="B64" s="267" t="s">
        <v>21</v>
      </c>
      <c r="C64" s="267"/>
      <c r="D64" s="267"/>
      <c r="E64" s="267"/>
      <c r="F64" s="267"/>
      <c r="G64" s="267"/>
      <c r="H64" s="267"/>
      <c r="I64" s="267"/>
      <c r="J64" s="8"/>
    </row>
    <row r="65" spans="2:10" ht="20.25" customHeight="1" x14ac:dyDescent="0.25">
      <c r="B65" s="211" t="s">
        <v>3</v>
      </c>
      <c r="C65" s="223" t="s">
        <v>4</v>
      </c>
      <c r="D65" s="245" t="s">
        <v>68</v>
      </c>
      <c r="E65" s="217" t="s">
        <v>27</v>
      </c>
      <c r="F65" s="217" t="s">
        <v>31</v>
      </c>
      <c r="G65" s="217" t="s">
        <v>15</v>
      </c>
      <c r="H65" s="217" t="s">
        <v>70</v>
      </c>
      <c r="I65" s="205" t="s">
        <v>44</v>
      </c>
      <c r="J65" s="8"/>
    </row>
    <row r="66" spans="2:10" ht="20.25" customHeight="1" thickBot="1" x14ac:dyDescent="0.3">
      <c r="B66" s="212"/>
      <c r="C66" s="224"/>
      <c r="D66" s="246"/>
      <c r="E66" s="218"/>
      <c r="F66" s="218"/>
      <c r="G66" s="218"/>
      <c r="H66" s="218"/>
      <c r="I66" s="206"/>
      <c r="J66" s="8"/>
    </row>
    <row r="67" spans="2:10" ht="19.5" customHeight="1" x14ac:dyDescent="0.3">
      <c r="B67" s="25" t="str">
        <f t="shared" ref="B67:C70" si="20">B29</f>
        <v>OOCL BRISBANE</v>
      </c>
      <c r="C67" s="164" t="str">
        <f t="shared" si="20"/>
        <v>247N</v>
      </c>
      <c r="D67" s="83">
        <f t="shared" ref="D67:D70" si="21">D29</f>
        <v>46086</v>
      </c>
      <c r="E67" s="33">
        <f t="shared" ref="E67:G70" si="22">E29</f>
        <v>46086</v>
      </c>
      <c r="F67" s="33">
        <f t="shared" si="22"/>
        <v>46093</v>
      </c>
      <c r="G67" s="33">
        <f t="shared" si="22"/>
        <v>46106</v>
      </c>
      <c r="H67" s="33">
        <f>F67+51</f>
        <v>46144</v>
      </c>
      <c r="I67" s="30">
        <f>F67+51</f>
        <v>46144</v>
      </c>
      <c r="J67" s="8"/>
    </row>
    <row r="68" spans="2:10" ht="20.25" customHeight="1" x14ac:dyDescent="0.3">
      <c r="B68" s="25" t="str">
        <f t="shared" si="20"/>
        <v>OOCL YOKOHAMA</v>
      </c>
      <c r="C68" s="164" t="str">
        <f t="shared" si="20"/>
        <v>209N</v>
      </c>
      <c r="D68" s="83">
        <f t="shared" si="21"/>
        <v>46099</v>
      </c>
      <c r="E68" s="33">
        <f t="shared" si="22"/>
        <v>46099</v>
      </c>
      <c r="F68" s="33">
        <f t="shared" si="22"/>
        <v>46105</v>
      </c>
      <c r="G68" s="33">
        <f t="shared" si="22"/>
        <v>46115</v>
      </c>
      <c r="H68" s="33">
        <f t="shared" ref="H68:H70" si="23">F68+51</f>
        <v>46156</v>
      </c>
      <c r="I68" s="30">
        <f>F68+51</f>
        <v>46156</v>
      </c>
      <c r="J68" s="8"/>
    </row>
    <row r="69" spans="2:10" ht="20.25" customHeight="1" x14ac:dyDescent="0.3">
      <c r="B69" s="25" t="str">
        <f t="shared" si="20"/>
        <v>KOTA LARIS</v>
      </c>
      <c r="C69" s="164" t="str">
        <f t="shared" si="20"/>
        <v>097N</v>
      </c>
      <c r="D69" s="83">
        <f t="shared" si="21"/>
        <v>46107</v>
      </c>
      <c r="E69" s="33">
        <f t="shared" si="22"/>
        <v>46107</v>
      </c>
      <c r="F69" s="33">
        <f t="shared" si="22"/>
        <v>46113</v>
      </c>
      <c r="G69" s="33">
        <f t="shared" si="22"/>
        <v>46122</v>
      </c>
      <c r="H69" s="33">
        <f t="shared" si="23"/>
        <v>46164</v>
      </c>
      <c r="I69" s="30">
        <f>F69+51</f>
        <v>46164</v>
      </c>
      <c r="J69" s="8"/>
    </row>
    <row r="70" spans="2:10" ht="20.25" customHeight="1" thickBot="1" x14ac:dyDescent="0.35">
      <c r="B70" s="26" t="str">
        <f t="shared" si="20"/>
        <v>OOCL HOUSTON</v>
      </c>
      <c r="C70" s="165" t="str">
        <f t="shared" si="20"/>
        <v>216N</v>
      </c>
      <c r="D70" s="18">
        <f t="shared" si="21"/>
        <v>46108</v>
      </c>
      <c r="E70" s="28">
        <f t="shared" si="22"/>
        <v>46108</v>
      </c>
      <c r="F70" s="28">
        <f t="shared" si="22"/>
        <v>46117</v>
      </c>
      <c r="G70" s="28">
        <f t="shared" si="22"/>
        <v>46129</v>
      </c>
      <c r="H70" s="28">
        <f t="shared" si="23"/>
        <v>46168</v>
      </c>
      <c r="I70" s="31">
        <f>F70+51</f>
        <v>46168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10" t="s">
        <v>22</v>
      </c>
      <c r="C83" s="210"/>
      <c r="D83" s="210"/>
      <c r="E83" s="210"/>
      <c r="F83" s="210"/>
      <c r="G83" s="210"/>
      <c r="H83" s="210"/>
      <c r="I83" s="11"/>
      <c r="J83" s="11"/>
    </row>
    <row r="84" spans="2:10" ht="12.75" customHeight="1" x14ac:dyDescent="0.25">
      <c r="B84" s="211" t="s">
        <v>3</v>
      </c>
      <c r="C84" s="223" t="s">
        <v>4</v>
      </c>
      <c r="D84" s="245" t="s">
        <v>68</v>
      </c>
      <c r="E84" s="217" t="s">
        <v>27</v>
      </c>
      <c r="F84" s="205" t="s">
        <v>31</v>
      </c>
      <c r="G84" s="205" t="s">
        <v>23</v>
      </c>
      <c r="H84" s="8"/>
      <c r="I84" s="8"/>
      <c r="J84" s="3"/>
    </row>
    <row r="85" spans="2:10" ht="33" customHeight="1" thickBot="1" x14ac:dyDescent="0.3">
      <c r="B85" s="212"/>
      <c r="C85" s="224"/>
      <c r="D85" s="246"/>
      <c r="E85" s="218"/>
      <c r="F85" s="206"/>
      <c r="G85" s="206"/>
      <c r="H85" s="8"/>
      <c r="I85" s="8"/>
      <c r="J85" s="10"/>
    </row>
    <row r="86" spans="2:10" ht="20.25" customHeight="1" x14ac:dyDescent="0.3">
      <c r="B86" s="93" t="s">
        <v>143</v>
      </c>
      <c r="C86" s="177">
        <v>2607</v>
      </c>
      <c r="D86" s="64">
        <f>E86</f>
        <v>46086</v>
      </c>
      <c r="E86" s="64">
        <v>46086</v>
      </c>
      <c r="F86" s="64">
        <v>46093</v>
      </c>
      <c r="G86" s="65">
        <v>46100</v>
      </c>
      <c r="H86" s="8"/>
      <c r="I86" s="143"/>
      <c r="J86" s="10"/>
    </row>
    <row r="87" spans="2:10" ht="20.25" customHeight="1" x14ac:dyDescent="0.3">
      <c r="B87" s="25" t="s">
        <v>144</v>
      </c>
      <c r="C87" s="124">
        <v>2607</v>
      </c>
      <c r="D87" s="33">
        <f>E87</f>
        <v>46093</v>
      </c>
      <c r="E87" s="33">
        <v>46093</v>
      </c>
      <c r="F87" s="33">
        <v>46100</v>
      </c>
      <c r="G87" s="30">
        <v>46107</v>
      </c>
      <c r="H87" s="8"/>
      <c r="I87" s="8"/>
      <c r="J87" s="10"/>
    </row>
    <row r="88" spans="2:10" ht="20.25" customHeight="1" x14ac:dyDescent="0.3">
      <c r="B88" s="25" t="s">
        <v>143</v>
      </c>
      <c r="C88" s="124">
        <v>2609</v>
      </c>
      <c r="D88" s="33">
        <f>E88</f>
        <v>46100</v>
      </c>
      <c r="E88" s="33">
        <v>46100</v>
      </c>
      <c r="F88" s="33">
        <v>46107</v>
      </c>
      <c r="G88" s="30">
        <v>46114</v>
      </c>
      <c r="H88" s="8"/>
      <c r="I88" s="8"/>
      <c r="J88" s="10"/>
    </row>
    <row r="89" spans="2:10" ht="20.25" customHeight="1" thickBot="1" x14ac:dyDescent="0.35">
      <c r="B89" s="26" t="s">
        <v>144</v>
      </c>
      <c r="C89" s="162">
        <v>2609</v>
      </c>
      <c r="D89" s="28">
        <f>E89</f>
        <v>46107</v>
      </c>
      <c r="E89" s="28">
        <v>46107</v>
      </c>
      <c r="F89" s="28">
        <v>46114</v>
      </c>
      <c r="G89" s="31">
        <v>46121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07"/>
      <c r="G98" s="207"/>
      <c r="H98" s="207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</row>
    <row r="111" spans="2:11" ht="18" customHeight="1" x14ac:dyDescent="0.25"/>
    <row r="112" spans="2:11" ht="18" customHeight="1" x14ac:dyDescent="0.25">
      <c r="B112" s="52"/>
      <c r="C112" s="6"/>
      <c r="D112" s="6"/>
      <c r="E112" s="7"/>
      <c r="F112" s="7"/>
      <c r="G112" s="7"/>
      <c r="H112" s="7"/>
      <c r="I112" s="7"/>
    </row>
    <row r="113" spans="2:10" ht="18" customHeight="1" x14ac:dyDescent="0.25">
      <c r="B113" s="52"/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/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52"/>
      <c r="C115" s="53"/>
      <c r="D115" s="53"/>
      <c r="E115" s="54"/>
      <c r="F115" s="54"/>
      <c r="G115" s="54"/>
      <c r="H115" s="54"/>
      <c r="I115" s="54"/>
      <c r="J115" s="54"/>
    </row>
    <row r="116" spans="2:10" ht="18" customHeight="1" x14ac:dyDescent="0.25">
      <c r="B116" s="52"/>
      <c r="C116" s="53"/>
      <c r="D116" s="53"/>
      <c r="E116" s="54"/>
      <c r="F116" s="54"/>
      <c r="G116" s="54"/>
      <c r="H116" s="54"/>
      <c r="I116" s="54"/>
      <c r="J116" s="54"/>
    </row>
    <row r="117" spans="2:10" ht="18" customHeight="1" x14ac:dyDescent="0.25">
      <c r="B117" s="52"/>
      <c r="C117" s="53"/>
      <c r="D117" s="53"/>
      <c r="E117" s="54"/>
      <c r="F117" s="54"/>
      <c r="G117" s="54"/>
      <c r="H117" s="54"/>
      <c r="I117" s="54"/>
      <c r="J117" s="54"/>
    </row>
    <row r="118" spans="2:10" ht="18" customHeight="1" x14ac:dyDescent="0.25">
      <c r="B118" s="49"/>
      <c r="C118" s="50"/>
      <c r="D118" s="50"/>
      <c r="E118" s="51"/>
      <c r="F118" s="51"/>
      <c r="G118" s="51"/>
      <c r="H118" s="7"/>
      <c r="I118" s="7"/>
    </row>
    <row r="119" spans="2:10" ht="18" customHeight="1" x14ac:dyDescent="0.25">
      <c r="B119" s="49"/>
      <c r="C119" s="50"/>
      <c r="D119" s="50"/>
      <c r="E119" s="51"/>
      <c r="F119" s="51"/>
      <c r="G119" s="51"/>
      <c r="H119" s="7"/>
      <c r="I119" s="7"/>
    </row>
    <row r="120" spans="2:10" ht="18" customHeight="1" x14ac:dyDescent="0.25">
      <c r="B120" s="49"/>
      <c r="C120" s="50"/>
      <c r="D120" s="50"/>
      <c r="E120" s="51"/>
      <c r="F120" s="51"/>
      <c r="G120" s="51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8" customHeight="1" x14ac:dyDescent="0.25">
      <c r="B132" s="6"/>
      <c r="C132" s="6"/>
      <c r="D132" s="6"/>
      <c r="E132" s="7"/>
      <c r="F132" s="7"/>
      <c r="G132" s="7"/>
      <c r="H132" s="7"/>
      <c r="I132" s="7"/>
    </row>
    <row r="133" spans="2:9" ht="18" customHeight="1" x14ac:dyDescent="0.25">
      <c r="B133" s="6"/>
      <c r="C133" s="6"/>
      <c r="D133" s="6"/>
      <c r="E133" s="7"/>
      <c r="F133" s="7"/>
      <c r="G133" s="7"/>
      <c r="H133" s="7"/>
      <c r="I133" s="7"/>
    </row>
    <row r="134" spans="2:9" ht="18" customHeight="1" x14ac:dyDescent="0.25">
      <c r="B134" s="6"/>
      <c r="C134" s="6"/>
      <c r="D134" s="6"/>
      <c r="E134" s="7"/>
      <c r="F134" s="7"/>
      <c r="G134" s="7"/>
      <c r="H134" s="7"/>
      <c r="I134" s="7"/>
    </row>
    <row r="135" spans="2:9" ht="12.75" customHeight="1" x14ac:dyDescent="0.25"/>
    <row r="136" spans="2:9" ht="12.75" customHeight="1" x14ac:dyDescent="0.25"/>
    <row r="145" ht="12.75" customHeight="1" x14ac:dyDescent="0.25"/>
    <row r="147" ht="12.75" customHeight="1" x14ac:dyDescent="0.25"/>
    <row r="153" ht="12.75" customHeight="1" x14ac:dyDescent="0.25"/>
    <row r="156" ht="12.75" customHeight="1" x14ac:dyDescent="0.25"/>
    <row r="161" ht="12.75" customHeight="1" x14ac:dyDescent="0.25"/>
    <row r="164" ht="12.75" customHeight="1" x14ac:dyDescent="0.25"/>
    <row r="170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22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topLeftCell="A54" zoomScaleNormal="100" zoomScaleSheetLayoutView="100" workbookViewId="0">
      <selection activeCell="C93" sqref="C93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1" t="s">
        <v>34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12" s="20" customFormat="1" ht="44.25" customHeight="1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2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0"/>
    </row>
    <row r="9" spans="1:12" x14ac:dyDescent="0.2">
      <c r="B9" s="209"/>
      <c r="C9" s="209"/>
      <c r="D9" s="209"/>
      <c r="E9" s="209"/>
      <c r="F9" s="209"/>
      <c r="G9" s="209"/>
      <c r="H9" s="209"/>
      <c r="I9" s="23"/>
      <c r="J9" s="11"/>
      <c r="K9" s="8"/>
    </row>
    <row r="10" spans="1:12" ht="32.25" thickBot="1" x14ac:dyDescent="0.55000000000000004">
      <c r="B10" s="210" t="s">
        <v>14</v>
      </c>
      <c r="C10" s="210"/>
      <c r="D10" s="210"/>
      <c r="E10" s="210"/>
      <c r="F10" s="210"/>
      <c r="G10" s="210"/>
      <c r="H10" s="210"/>
      <c r="I10" s="210"/>
      <c r="J10" s="210"/>
      <c r="K10" s="8"/>
    </row>
    <row r="11" spans="1:12" ht="12.75" customHeight="1" thickBot="1" x14ac:dyDescent="0.3">
      <c r="B11" s="255" t="s">
        <v>3</v>
      </c>
      <c r="C11" s="223" t="s">
        <v>4</v>
      </c>
      <c r="D11" s="249" t="s">
        <v>68</v>
      </c>
      <c r="E11" s="205" t="s">
        <v>27</v>
      </c>
      <c r="F11" s="205" t="s">
        <v>35</v>
      </c>
      <c r="G11" s="270" t="s">
        <v>15</v>
      </c>
      <c r="H11" s="219" t="s">
        <v>13</v>
      </c>
      <c r="I11" s="205" t="s">
        <v>49</v>
      </c>
      <c r="J11" s="205" t="s">
        <v>16</v>
      </c>
      <c r="K11" s="205" t="s">
        <v>17</v>
      </c>
      <c r="L11" s="8"/>
    </row>
    <row r="12" spans="1:12" ht="25.5" customHeight="1" thickBot="1" x14ac:dyDescent="0.3">
      <c r="B12" s="248"/>
      <c r="C12" s="269"/>
      <c r="D12" s="253"/>
      <c r="E12" s="254"/>
      <c r="F12" s="254"/>
      <c r="G12" s="271"/>
      <c r="H12" s="268"/>
      <c r="I12" s="254"/>
      <c r="J12" s="254"/>
      <c r="K12" s="254"/>
      <c r="L12" s="8"/>
    </row>
    <row r="13" spans="1:12" ht="18.75" x14ac:dyDescent="0.3">
      <c r="B13" s="190" t="s">
        <v>63</v>
      </c>
      <c r="C13" s="100" t="s">
        <v>93</v>
      </c>
      <c r="D13" s="33">
        <f>E13</f>
        <v>46083</v>
      </c>
      <c r="E13" s="83">
        <v>46083</v>
      </c>
      <c r="F13" s="191">
        <v>46090</v>
      </c>
      <c r="G13" s="191">
        <v>46103</v>
      </c>
      <c r="H13" s="33">
        <f>F13+22</f>
        <v>46112</v>
      </c>
      <c r="I13" s="33">
        <f>F13+25</f>
        <v>46115</v>
      </c>
      <c r="J13" s="33">
        <f>F13+26</f>
        <v>46116</v>
      </c>
      <c r="K13" s="30">
        <f>F13+28</f>
        <v>46118</v>
      </c>
      <c r="L13" s="8"/>
    </row>
    <row r="14" spans="1:12" ht="18.75" x14ac:dyDescent="0.3">
      <c r="B14" s="73" t="s">
        <v>38</v>
      </c>
      <c r="C14" s="100" t="s">
        <v>102</v>
      </c>
      <c r="D14" s="33">
        <f>E14</f>
        <v>46092</v>
      </c>
      <c r="E14" s="83">
        <v>46092</v>
      </c>
      <c r="F14" s="101">
        <v>46100</v>
      </c>
      <c r="G14" s="101">
        <v>46124</v>
      </c>
      <c r="H14" s="33">
        <f>F14+22</f>
        <v>46122</v>
      </c>
      <c r="I14" s="33">
        <f>F14+25</f>
        <v>46125</v>
      </c>
      <c r="J14" s="33">
        <f>F14+26</f>
        <v>46126</v>
      </c>
      <c r="K14" s="30">
        <f>F14+28</f>
        <v>46128</v>
      </c>
      <c r="L14" s="8"/>
    </row>
    <row r="15" spans="1:12" ht="18.75" x14ac:dyDescent="0.3">
      <c r="B15" s="73" t="s">
        <v>119</v>
      </c>
      <c r="C15" s="100" t="s">
        <v>120</v>
      </c>
      <c r="D15" s="33">
        <f>E15</f>
        <v>46098</v>
      </c>
      <c r="E15" s="83">
        <v>46098</v>
      </c>
      <c r="F15" s="101">
        <v>46106</v>
      </c>
      <c r="G15" s="101">
        <v>46114</v>
      </c>
      <c r="H15" s="33">
        <f>F15+22</f>
        <v>46128</v>
      </c>
      <c r="I15" s="33">
        <f>F15+25</f>
        <v>46131</v>
      </c>
      <c r="J15" s="33">
        <f>F15+26</f>
        <v>46132</v>
      </c>
      <c r="K15" s="30">
        <f>F15+28</f>
        <v>46134</v>
      </c>
      <c r="L15" s="8"/>
    </row>
    <row r="16" spans="1:12" ht="19.5" thickBot="1" x14ac:dyDescent="0.35">
      <c r="B16" s="74" t="s">
        <v>78</v>
      </c>
      <c r="C16" s="63" t="s">
        <v>124</v>
      </c>
      <c r="D16" s="28">
        <f>E16</f>
        <v>46106</v>
      </c>
      <c r="E16" s="18">
        <v>46106</v>
      </c>
      <c r="F16" s="66">
        <v>46113</v>
      </c>
      <c r="G16" s="66">
        <v>46124</v>
      </c>
      <c r="H16" s="28">
        <f t="shared" ref="H16" si="0">F16+22</f>
        <v>46135</v>
      </c>
      <c r="I16" s="28">
        <f>F16+25</f>
        <v>46138</v>
      </c>
      <c r="J16" s="28">
        <f t="shared" ref="J16" si="1">F16+26</f>
        <v>46139</v>
      </c>
      <c r="K16" s="31">
        <f t="shared" ref="K16" si="2">F16+28</f>
        <v>46141</v>
      </c>
      <c r="L16" s="8"/>
    </row>
    <row r="17" spans="1:12" ht="18" customHeight="1" x14ac:dyDescent="0.3">
      <c r="B17" s="35"/>
      <c r="C17" s="132"/>
      <c r="D17" s="132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56" t="s">
        <v>47</v>
      </c>
      <c r="C18" s="256"/>
      <c r="D18" s="256"/>
      <c r="E18" s="256"/>
      <c r="F18" s="256"/>
      <c r="G18" s="256"/>
      <c r="H18" s="256"/>
      <c r="I18" s="256"/>
      <c r="J18" s="256"/>
      <c r="K18" s="8"/>
      <c r="L18" s="10"/>
    </row>
    <row r="19" spans="1:12" ht="18" customHeight="1" thickBot="1" x14ac:dyDescent="0.3">
      <c r="B19" s="255" t="s">
        <v>3</v>
      </c>
      <c r="C19" s="275" t="s">
        <v>4</v>
      </c>
      <c r="D19" s="249" t="s">
        <v>68</v>
      </c>
      <c r="E19" s="217" t="s">
        <v>27</v>
      </c>
      <c r="F19" s="205" t="s">
        <v>35</v>
      </c>
      <c r="G19" s="205" t="s">
        <v>15</v>
      </c>
      <c r="H19" s="219" t="s">
        <v>18</v>
      </c>
      <c r="I19" s="205" t="s">
        <v>42</v>
      </c>
      <c r="J19" s="272" t="s">
        <v>43</v>
      </c>
      <c r="K19" s="8"/>
      <c r="L19" s="10"/>
    </row>
    <row r="20" spans="1:12" ht="18" customHeight="1" thickBot="1" x14ac:dyDescent="0.3">
      <c r="B20" s="274"/>
      <c r="C20" s="280"/>
      <c r="D20" s="253"/>
      <c r="E20" s="218"/>
      <c r="F20" s="206"/>
      <c r="G20" s="206"/>
      <c r="H20" s="268"/>
      <c r="I20" s="206"/>
      <c r="J20" s="273"/>
      <c r="K20" s="8"/>
      <c r="L20" s="10"/>
    </row>
    <row r="21" spans="1:12" ht="20.25" customHeight="1" x14ac:dyDescent="0.3">
      <c r="B21" s="102" t="str">
        <f t="shared" ref="B21:G24" si="3">B13</f>
        <v>OOCL CHICAGO</v>
      </c>
      <c r="C21" s="79" t="str">
        <f t="shared" si="3"/>
        <v>117N</v>
      </c>
      <c r="D21" s="153">
        <f>D13</f>
        <v>46083</v>
      </c>
      <c r="E21" s="83">
        <f t="shared" si="3"/>
        <v>46083</v>
      </c>
      <c r="F21" s="101">
        <f t="shared" si="3"/>
        <v>46090</v>
      </c>
      <c r="G21" s="101">
        <f t="shared" si="3"/>
        <v>46103</v>
      </c>
      <c r="H21" s="64">
        <f>F21+31</f>
        <v>46121</v>
      </c>
      <c r="I21" s="33">
        <f>F21+28</f>
        <v>46118</v>
      </c>
      <c r="J21" s="30">
        <f>G21+28</f>
        <v>46131</v>
      </c>
      <c r="K21" s="8"/>
      <c r="L21" s="10"/>
    </row>
    <row r="22" spans="1:12" ht="20.25" customHeight="1" x14ac:dyDescent="0.3">
      <c r="B22" s="73" t="str">
        <f t="shared" si="3"/>
        <v>COSCO GENOA</v>
      </c>
      <c r="C22" s="124" t="str">
        <f t="shared" si="3"/>
        <v>099N</v>
      </c>
      <c r="D22" s="33">
        <f>D14</f>
        <v>46092</v>
      </c>
      <c r="E22" s="83">
        <f t="shared" si="3"/>
        <v>46092</v>
      </c>
      <c r="F22" s="123">
        <f t="shared" si="3"/>
        <v>46100</v>
      </c>
      <c r="G22" s="123">
        <f t="shared" si="3"/>
        <v>46124</v>
      </c>
      <c r="H22" s="33">
        <f>F22+31</f>
        <v>46131</v>
      </c>
      <c r="I22" s="33">
        <f t="shared" ref="I22:J24" si="4">F22+28</f>
        <v>46128</v>
      </c>
      <c r="J22" s="30">
        <f>G22+28</f>
        <v>46152</v>
      </c>
      <c r="K22" s="8"/>
      <c r="L22" s="10"/>
    </row>
    <row r="23" spans="1:12" ht="20.25" customHeight="1" x14ac:dyDescent="0.3">
      <c r="B23" s="116" t="str">
        <f t="shared" si="3"/>
        <v>COSCO ADEN</v>
      </c>
      <c r="C23" s="100" t="str">
        <f t="shared" si="3"/>
        <v>139N</v>
      </c>
      <c r="D23" s="153">
        <f>D15</f>
        <v>46098</v>
      </c>
      <c r="E23" s="83">
        <f t="shared" si="3"/>
        <v>46098</v>
      </c>
      <c r="F23" s="123">
        <f t="shared" si="3"/>
        <v>46106</v>
      </c>
      <c r="G23" s="123">
        <f t="shared" si="3"/>
        <v>46114</v>
      </c>
      <c r="H23" s="33">
        <f t="shared" ref="H23" si="5">F23+31</f>
        <v>46137</v>
      </c>
      <c r="I23" s="33">
        <f t="shared" si="4"/>
        <v>46134</v>
      </c>
      <c r="J23" s="30">
        <f t="shared" si="4"/>
        <v>46142</v>
      </c>
      <c r="K23" s="8"/>
      <c r="L23" s="10"/>
    </row>
    <row r="24" spans="1:12" ht="20.25" customHeight="1" thickBot="1" x14ac:dyDescent="0.35">
      <c r="B24" s="74" t="str">
        <f t="shared" si="3"/>
        <v>OOCL PANAMA</v>
      </c>
      <c r="C24" s="63" t="str">
        <f t="shared" si="3"/>
        <v>331N</v>
      </c>
      <c r="D24" s="154">
        <f>D16</f>
        <v>46106</v>
      </c>
      <c r="E24" s="18">
        <f t="shared" si="3"/>
        <v>46106</v>
      </c>
      <c r="F24" s="66">
        <f t="shared" si="3"/>
        <v>46113</v>
      </c>
      <c r="G24" s="66">
        <f t="shared" si="3"/>
        <v>46124</v>
      </c>
      <c r="H24" s="28">
        <f>F24+31</f>
        <v>46144</v>
      </c>
      <c r="I24" s="28">
        <f>F24+28</f>
        <v>46141</v>
      </c>
      <c r="J24" s="31">
        <f t="shared" si="4"/>
        <v>46152</v>
      </c>
      <c r="K24" s="8"/>
      <c r="L24" s="10"/>
    </row>
    <row r="25" spans="1:12" s="10" customFormat="1" ht="11.25" customHeight="1" x14ac:dyDescent="0.3">
      <c r="A25" s="13"/>
      <c r="B25" s="120"/>
      <c r="C25" s="62"/>
      <c r="D25" s="62"/>
      <c r="E25" s="24"/>
      <c r="F25" s="121"/>
      <c r="G25" s="121"/>
      <c r="H25" s="43"/>
      <c r="I25" s="43"/>
      <c r="J25" s="43"/>
      <c r="K25" s="8"/>
    </row>
    <row r="26" spans="1:12" ht="25.5" customHeight="1" thickBot="1" x14ac:dyDescent="0.55000000000000004">
      <c r="B26" s="256" t="s">
        <v>19</v>
      </c>
      <c r="C26" s="256"/>
      <c r="D26" s="256"/>
      <c r="E26" s="256"/>
      <c r="F26" s="256"/>
      <c r="G26" s="256"/>
      <c r="H26" s="256"/>
      <c r="I26" s="256"/>
      <c r="J26" s="256"/>
      <c r="K26" s="8"/>
    </row>
    <row r="27" spans="1:12" ht="18" customHeight="1" x14ac:dyDescent="0.25">
      <c r="B27" s="255" t="s">
        <v>3</v>
      </c>
      <c r="C27" s="275" t="s">
        <v>4</v>
      </c>
      <c r="D27" s="249" t="s">
        <v>68</v>
      </c>
      <c r="E27" s="217" t="s">
        <v>27</v>
      </c>
      <c r="F27" s="205" t="s">
        <v>35</v>
      </c>
      <c r="G27" s="270" t="s">
        <v>15</v>
      </c>
      <c r="H27" s="270" t="s">
        <v>58</v>
      </c>
      <c r="I27" s="272" t="s">
        <v>45</v>
      </c>
      <c r="J27" s="272" t="s">
        <v>20</v>
      </c>
      <c r="K27" s="8"/>
    </row>
    <row r="28" spans="1:12" ht="18" customHeight="1" thickBot="1" x14ac:dyDescent="0.3">
      <c r="B28" s="274"/>
      <c r="C28" s="276"/>
      <c r="D28" s="253"/>
      <c r="E28" s="218"/>
      <c r="F28" s="206"/>
      <c r="G28" s="277"/>
      <c r="H28" s="278"/>
      <c r="I28" s="279"/>
      <c r="J28" s="279"/>
      <c r="K28" s="8"/>
    </row>
    <row r="29" spans="1:12" ht="20.25" customHeight="1" x14ac:dyDescent="0.3">
      <c r="B29" s="102" t="str">
        <f t="shared" ref="B29:C32" si="6">B13</f>
        <v>OOCL CHICAGO</v>
      </c>
      <c r="C29" s="79" t="str">
        <f t="shared" si="6"/>
        <v>117N</v>
      </c>
      <c r="D29" s="153">
        <f>D21</f>
        <v>46083</v>
      </c>
      <c r="E29" s="83">
        <f t="shared" ref="E29:G32" si="7">E21</f>
        <v>46083</v>
      </c>
      <c r="F29" s="101">
        <f t="shared" si="7"/>
        <v>46090</v>
      </c>
      <c r="G29" s="101">
        <f t="shared" si="7"/>
        <v>46103</v>
      </c>
      <c r="H29" s="64">
        <f>F29+48</f>
        <v>46138</v>
      </c>
      <c r="I29" s="64">
        <f>F29+48</f>
        <v>46138</v>
      </c>
      <c r="J29" s="65">
        <f>F29+45</f>
        <v>46135</v>
      </c>
      <c r="K29" s="8"/>
    </row>
    <row r="30" spans="1:12" ht="20.25" customHeight="1" x14ac:dyDescent="0.3">
      <c r="B30" s="73" t="str">
        <f t="shared" si="6"/>
        <v>COSCO GENOA</v>
      </c>
      <c r="C30" s="124" t="str">
        <f t="shared" si="6"/>
        <v>099N</v>
      </c>
      <c r="D30" s="33">
        <f>D22</f>
        <v>46092</v>
      </c>
      <c r="E30" s="83">
        <f t="shared" si="7"/>
        <v>46092</v>
      </c>
      <c r="F30" s="123">
        <f t="shared" si="7"/>
        <v>46100</v>
      </c>
      <c r="G30" s="123">
        <f t="shared" si="7"/>
        <v>46124</v>
      </c>
      <c r="H30" s="33">
        <f>F30+48</f>
        <v>46148</v>
      </c>
      <c r="I30" s="33">
        <f t="shared" ref="I30:I32" si="8">F30+48</f>
        <v>46148</v>
      </c>
      <c r="J30" s="30">
        <f t="shared" ref="J30:J32" si="9">F30+45</f>
        <v>46145</v>
      </c>
      <c r="K30" s="8"/>
    </row>
    <row r="31" spans="1:12" ht="20.25" customHeight="1" x14ac:dyDescent="0.3">
      <c r="B31" s="116" t="str">
        <f t="shared" si="6"/>
        <v>COSCO ADEN</v>
      </c>
      <c r="C31" s="100" t="str">
        <f t="shared" si="6"/>
        <v>139N</v>
      </c>
      <c r="D31" s="153">
        <f>D23</f>
        <v>46098</v>
      </c>
      <c r="E31" s="83">
        <f t="shared" si="7"/>
        <v>46098</v>
      </c>
      <c r="F31" s="123">
        <f t="shared" si="7"/>
        <v>46106</v>
      </c>
      <c r="G31" s="123">
        <f t="shared" si="7"/>
        <v>46114</v>
      </c>
      <c r="H31" s="33">
        <f t="shared" ref="H31:H32" si="10">F31+48</f>
        <v>46154</v>
      </c>
      <c r="I31" s="33">
        <f t="shared" si="8"/>
        <v>46154</v>
      </c>
      <c r="J31" s="30">
        <f t="shared" si="9"/>
        <v>46151</v>
      </c>
      <c r="K31" s="8"/>
    </row>
    <row r="32" spans="1:12" ht="20.25" customHeight="1" thickBot="1" x14ac:dyDescent="0.35">
      <c r="B32" s="74" t="str">
        <f t="shared" si="6"/>
        <v>OOCL PANAMA</v>
      </c>
      <c r="C32" s="63" t="str">
        <f t="shared" si="6"/>
        <v>331N</v>
      </c>
      <c r="D32" s="154">
        <f>D24</f>
        <v>46106</v>
      </c>
      <c r="E32" s="18">
        <f t="shared" si="7"/>
        <v>46106</v>
      </c>
      <c r="F32" s="66">
        <f t="shared" si="7"/>
        <v>46113</v>
      </c>
      <c r="G32" s="66">
        <f t="shared" si="7"/>
        <v>46124</v>
      </c>
      <c r="H32" s="28">
        <f t="shared" si="10"/>
        <v>46161</v>
      </c>
      <c r="I32" s="28">
        <f t="shared" si="8"/>
        <v>46161</v>
      </c>
      <c r="J32" s="31">
        <f t="shared" si="9"/>
        <v>46158</v>
      </c>
      <c r="K32" s="8"/>
    </row>
    <row r="33" spans="1:11" ht="20.25" customHeight="1" x14ac:dyDescent="0.3">
      <c r="B33" s="114"/>
      <c r="C33" s="62"/>
      <c r="D33" s="62"/>
      <c r="E33" s="24"/>
      <c r="F33" s="115"/>
      <c r="G33" s="115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56" t="s">
        <v>21</v>
      </c>
      <c r="C43" s="256"/>
      <c r="D43" s="256"/>
      <c r="E43" s="256"/>
      <c r="F43" s="256"/>
      <c r="G43" s="256"/>
      <c r="H43" s="256"/>
      <c r="I43" s="256"/>
      <c r="J43" s="256"/>
      <c r="K43" s="8"/>
    </row>
    <row r="44" spans="1:11" ht="20.25" customHeight="1" x14ac:dyDescent="0.25">
      <c r="B44" s="255" t="s">
        <v>3</v>
      </c>
      <c r="C44" s="275" t="s">
        <v>4</v>
      </c>
      <c r="D44" s="249" t="s">
        <v>68</v>
      </c>
      <c r="E44" s="217" t="s">
        <v>27</v>
      </c>
      <c r="F44" s="205" t="s">
        <v>35</v>
      </c>
      <c r="G44" s="205" t="s">
        <v>15</v>
      </c>
      <c r="H44" s="270" t="s">
        <v>69</v>
      </c>
      <c r="I44" s="272" t="s">
        <v>70</v>
      </c>
      <c r="J44" s="205" t="s">
        <v>44</v>
      </c>
      <c r="K44" s="8"/>
    </row>
    <row r="45" spans="1:11" ht="20.25" customHeight="1" thickBot="1" x14ac:dyDescent="0.3">
      <c r="B45" s="274"/>
      <c r="C45" s="276"/>
      <c r="D45" s="253"/>
      <c r="E45" s="218"/>
      <c r="F45" s="206"/>
      <c r="G45" s="206"/>
      <c r="H45" s="277"/>
      <c r="I45" s="273"/>
      <c r="J45" s="206"/>
      <c r="K45" s="8"/>
    </row>
    <row r="46" spans="1:11" ht="20.25" customHeight="1" x14ac:dyDescent="0.3">
      <c r="B46" s="102" t="str">
        <f t="shared" ref="B46:G48" si="11">B13</f>
        <v>OOCL CHICAGO</v>
      </c>
      <c r="C46" s="79" t="str">
        <f t="shared" si="11"/>
        <v>117N</v>
      </c>
      <c r="D46" s="153">
        <f>D13</f>
        <v>46083</v>
      </c>
      <c r="E46" s="83">
        <f t="shared" si="11"/>
        <v>46083</v>
      </c>
      <c r="F46" s="101">
        <f t="shared" si="11"/>
        <v>46090</v>
      </c>
      <c r="G46" s="101">
        <f t="shared" si="11"/>
        <v>46103</v>
      </c>
      <c r="H46" s="64">
        <f>F46+42</f>
        <v>46132</v>
      </c>
      <c r="I46" s="64">
        <f>F46+51</f>
        <v>46141</v>
      </c>
      <c r="J46" s="30">
        <f>F46+51</f>
        <v>46141</v>
      </c>
      <c r="K46" s="8"/>
    </row>
    <row r="47" spans="1:11" ht="20.25" customHeight="1" x14ac:dyDescent="0.3">
      <c r="B47" s="73" t="str">
        <f t="shared" si="11"/>
        <v>COSCO GENOA</v>
      </c>
      <c r="C47" s="124" t="str">
        <f t="shared" si="11"/>
        <v>099N</v>
      </c>
      <c r="D47" s="33">
        <f>D14</f>
        <v>46092</v>
      </c>
      <c r="E47" s="83">
        <f t="shared" si="11"/>
        <v>46092</v>
      </c>
      <c r="F47" s="123">
        <f t="shared" si="11"/>
        <v>46100</v>
      </c>
      <c r="G47" s="123">
        <f t="shared" si="11"/>
        <v>46124</v>
      </c>
      <c r="H47" s="33">
        <f t="shared" ref="H47:H49" si="12">F47+42</f>
        <v>46142</v>
      </c>
      <c r="I47" s="33">
        <f t="shared" ref="I47:I49" si="13">F47+51</f>
        <v>46151</v>
      </c>
      <c r="J47" s="30">
        <f>F47+51</f>
        <v>46151</v>
      </c>
      <c r="K47" s="8"/>
    </row>
    <row r="48" spans="1:11" ht="20.25" customHeight="1" x14ac:dyDescent="0.3">
      <c r="B48" s="116" t="str">
        <f t="shared" si="11"/>
        <v>COSCO ADEN</v>
      </c>
      <c r="C48" s="100" t="str">
        <f t="shared" si="11"/>
        <v>139N</v>
      </c>
      <c r="D48" s="153">
        <f>D15</f>
        <v>46098</v>
      </c>
      <c r="E48" s="83">
        <f t="shared" si="11"/>
        <v>46098</v>
      </c>
      <c r="F48" s="123">
        <f t="shared" si="11"/>
        <v>46106</v>
      </c>
      <c r="G48" s="123">
        <f t="shared" si="11"/>
        <v>46114</v>
      </c>
      <c r="H48" s="33">
        <f t="shared" si="12"/>
        <v>46148</v>
      </c>
      <c r="I48" s="33">
        <f t="shared" si="13"/>
        <v>46157</v>
      </c>
      <c r="J48" s="30">
        <f>F48+51</f>
        <v>46157</v>
      </c>
      <c r="K48" s="8"/>
    </row>
    <row r="49" spans="1:11" ht="20.25" customHeight="1" thickBot="1" x14ac:dyDescent="0.35">
      <c r="B49" s="74" t="str">
        <f t="shared" ref="B49:C49" si="14">B16</f>
        <v>OOCL PANAMA</v>
      </c>
      <c r="C49" s="63" t="str">
        <f t="shared" si="14"/>
        <v>331N</v>
      </c>
      <c r="D49" s="154">
        <f>D16</f>
        <v>46106</v>
      </c>
      <c r="E49" s="18">
        <f t="shared" ref="E49:G49" si="15">E16</f>
        <v>46106</v>
      </c>
      <c r="F49" s="66">
        <f t="shared" si="15"/>
        <v>46113</v>
      </c>
      <c r="G49" s="66">
        <f t="shared" si="15"/>
        <v>46124</v>
      </c>
      <c r="H49" s="28">
        <f t="shared" si="12"/>
        <v>46155</v>
      </c>
      <c r="I49" s="28">
        <f t="shared" si="13"/>
        <v>46164</v>
      </c>
      <c r="J49" s="31">
        <f>F49+51</f>
        <v>46164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0" t="s">
        <v>22</v>
      </c>
      <c r="C52" s="210"/>
      <c r="D52" s="210"/>
      <c r="E52" s="210"/>
      <c r="F52" s="210"/>
      <c r="G52" s="210"/>
      <c r="H52" s="210"/>
      <c r="I52" s="210"/>
      <c r="J52" s="11"/>
      <c r="K52" s="8"/>
    </row>
    <row r="53" spans="1:11" ht="12.75" customHeight="1" x14ac:dyDescent="0.25">
      <c r="B53" s="255" t="s">
        <v>3</v>
      </c>
      <c r="C53" s="223" t="s">
        <v>4</v>
      </c>
      <c r="D53" s="249" t="s">
        <v>68</v>
      </c>
      <c r="E53" s="205" t="s">
        <v>27</v>
      </c>
      <c r="F53" s="205" t="s">
        <v>35</v>
      </c>
      <c r="G53" s="270" t="s">
        <v>23</v>
      </c>
      <c r="H53" s="232"/>
      <c r="I53" s="232"/>
      <c r="J53" s="8"/>
      <c r="K53" s="8"/>
    </row>
    <row r="54" spans="1:11" ht="25.5" customHeight="1" thickBot="1" x14ac:dyDescent="0.3">
      <c r="B54" s="274"/>
      <c r="C54" s="281"/>
      <c r="D54" s="253"/>
      <c r="E54" s="206"/>
      <c r="F54" s="206"/>
      <c r="G54" s="277"/>
      <c r="H54" s="264"/>
      <c r="I54" s="264"/>
      <c r="J54" s="8"/>
      <c r="K54" s="8"/>
    </row>
    <row r="55" spans="1:11" ht="18" customHeight="1" x14ac:dyDescent="0.3">
      <c r="B55" s="78" t="s">
        <v>83</v>
      </c>
      <c r="C55" s="133">
        <v>2605</v>
      </c>
      <c r="D55" s="83">
        <v>46087</v>
      </c>
      <c r="E55" s="83">
        <v>46087</v>
      </c>
      <c r="F55" s="83">
        <v>46091</v>
      </c>
      <c r="G55" s="16">
        <v>46105</v>
      </c>
      <c r="H55" s="46"/>
      <c r="I55" s="46"/>
      <c r="J55" s="8"/>
      <c r="K55" s="8"/>
    </row>
    <row r="56" spans="1:11" ht="18" customHeight="1" thickBot="1" x14ac:dyDescent="0.35">
      <c r="B56" s="77" t="s">
        <v>80</v>
      </c>
      <c r="C56" s="111">
        <v>2605</v>
      </c>
      <c r="D56" s="18">
        <f>+E56</f>
        <v>46091</v>
      </c>
      <c r="E56" s="18">
        <v>46091</v>
      </c>
      <c r="F56" s="18">
        <v>46105</v>
      </c>
      <c r="G56" s="19">
        <v>46119</v>
      </c>
      <c r="H56" s="46"/>
      <c r="I56" s="46"/>
      <c r="J56" s="8"/>
      <c r="K56" s="8"/>
    </row>
    <row r="57" spans="1:11" ht="18" hidden="1" customHeight="1" thickBot="1" x14ac:dyDescent="0.35">
      <c r="B57" s="77"/>
      <c r="C57" s="111"/>
      <c r="D57" s="18"/>
      <c r="E57" s="18"/>
      <c r="F57" s="18"/>
      <c r="G57" s="19"/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/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/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33"/>
      <c r="C102" s="234"/>
      <c r="D102" s="145"/>
      <c r="E102" s="230"/>
      <c r="F102" s="230"/>
      <c r="G102" s="230"/>
      <c r="H102" s="7"/>
      <c r="I102" s="7"/>
      <c r="J102" s="7"/>
    </row>
    <row r="103" spans="2:10" ht="18" customHeight="1" x14ac:dyDescent="0.25">
      <c r="B103" s="233"/>
      <c r="C103" s="233"/>
      <c r="D103" s="144"/>
      <c r="E103" s="231"/>
      <c r="F103" s="231"/>
      <c r="G103" s="231"/>
      <c r="H103" s="7"/>
      <c r="I103" s="7"/>
      <c r="J103" s="7"/>
    </row>
    <row r="104" spans="2:10" ht="18.75" x14ac:dyDescent="0.3">
      <c r="B104" s="110"/>
      <c r="C104" s="100"/>
      <c r="D104" s="100"/>
      <c r="E104" s="83"/>
      <c r="F104" s="101"/>
      <c r="G104" s="101"/>
      <c r="H104" s="7"/>
      <c r="I104" s="7"/>
      <c r="J104" s="7"/>
    </row>
    <row r="105" spans="2:10" ht="18.75" x14ac:dyDescent="0.3">
      <c r="B105" s="110"/>
      <c r="C105" s="100"/>
      <c r="D105" s="100"/>
      <c r="E105" s="83"/>
      <c r="F105" s="101"/>
      <c r="G105" s="101"/>
      <c r="H105" s="7"/>
      <c r="I105" s="7"/>
      <c r="J105" s="7"/>
    </row>
    <row r="106" spans="2:10" ht="18.75" x14ac:dyDescent="0.3">
      <c r="B106" s="110"/>
      <c r="C106" s="100"/>
      <c r="D106" s="100"/>
      <c r="E106" s="83"/>
      <c r="F106" s="101"/>
      <c r="G106" s="101"/>
      <c r="H106" s="7"/>
      <c r="I106" s="7"/>
      <c r="J106" s="7"/>
    </row>
    <row r="107" spans="2:10" ht="18" customHeight="1" x14ac:dyDescent="0.3">
      <c r="B107" s="110"/>
      <c r="C107" s="100"/>
      <c r="D107" s="100"/>
      <c r="E107" s="83"/>
      <c r="F107" s="101"/>
      <c r="G107" s="101"/>
      <c r="H107" s="7"/>
      <c r="I107" s="7"/>
      <c r="J107" s="7"/>
    </row>
    <row r="108" spans="2:10" ht="18" customHeight="1" x14ac:dyDescent="0.3">
      <c r="B108" s="110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10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10"/>
      <c r="C110" s="100"/>
      <c r="D110" s="100"/>
      <c r="E110" s="83"/>
      <c r="F110" s="101"/>
      <c r="G110" s="101"/>
    </row>
    <row r="111" spans="2:10" ht="18" customHeight="1" x14ac:dyDescent="0.3">
      <c r="B111" s="110"/>
      <c r="C111" s="100"/>
      <c r="D111" s="100"/>
      <c r="E111" s="83"/>
      <c r="F111" s="101"/>
      <c r="G111" s="101"/>
    </row>
    <row r="112" spans="2:10" ht="18" customHeight="1" x14ac:dyDescent="0.3">
      <c r="B112" s="110"/>
      <c r="C112" s="100"/>
      <c r="D112" s="100"/>
      <c r="E112" s="83"/>
      <c r="F112" s="101"/>
      <c r="G112" s="101"/>
    </row>
    <row r="113" spans="2:7" ht="18" customHeight="1" x14ac:dyDescent="0.3">
      <c r="B113" s="110"/>
      <c r="C113" s="100"/>
      <c r="D113" s="100"/>
      <c r="E113" s="83"/>
      <c r="F113" s="101"/>
      <c r="G113" s="101"/>
    </row>
    <row r="114" spans="2:7" ht="18" customHeight="1" x14ac:dyDescent="0.3">
      <c r="B114" s="110"/>
      <c r="C114" s="100"/>
      <c r="D114" s="100"/>
      <c r="E114" s="83"/>
      <c r="F114" s="101"/>
      <c r="G114" s="101"/>
    </row>
    <row r="115" spans="2:7" ht="18" customHeight="1" x14ac:dyDescent="0.3">
      <c r="B115" s="110"/>
      <c r="C115" s="100"/>
      <c r="D115" s="100"/>
      <c r="E115" s="83"/>
      <c r="F115" s="101"/>
      <c r="G115" s="101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K58" sqref="K58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21" t="s">
        <v>32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11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1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0" t="s">
        <v>14</v>
      </c>
      <c r="C11" s="210"/>
      <c r="D11" s="210"/>
      <c r="E11" s="210"/>
      <c r="F11" s="210"/>
      <c r="G11" s="210"/>
      <c r="H11" s="210"/>
      <c r="I11" s="210"/>
      <c r="J11" s="210"/>
      <c r="K11" s="8"/>
    </row>
    <row r="12" spans="1:11" ht="12.75" customHeight="1" x14ac:dyDescent="0.25">
      <c r="B12" s="247" t="s">
        <v>3</v>
      </c>
      <c r="C12" s="249" t="s">
        <v>4</v>
      </c>
      <c r="D12" s="249" t="s">
        <v>68</v>
      </c>
      <c r="E12" s="260" t="s">
        <v>27</v>
      </c>
      <c r="F12" s="260" t="s">
        <v>33</v>
      </c>
      <c r="G12" s="260" t="s">
        <v>15</v>
      </c>
      <c r="H12" s="260" t="s">
        <v>49</v>
      </c>
      <c r="I12" s="260" t="s">
        <v>16</v>
      </c>
      <c r="J12" s="282" t="s">
        <v>17</v>
      </c>
      <c r="K12" s="282" t="s">
        <v>40</v>
      </c>
    </row>
    <row r="13" spans="1:11" ht="24.75" customHeight="1" thickBot="1" x14ac:dyDescent="0.3">
      <c r="B13" s="284"/>
      <c r="C13" s="253"/>
      <c r="D13" s="253"/>
      <c r="E13" s="285"/>
      <c r="F13" s="285"/>
      <c r="G13" s="285"/>
      <c r="H13" s="261"/>
      <c r="I13" s="261"/>
      <c r="J13" s="283"/>
      <c r="K13" s="283"/>
    </row>
    <row r="14" spans="1:11" ht="18.75" x14ac:dyDescent="0.3">
      <c r="B14" s="151" t="s">
        <v>61</v>
      </c>
      <c r="C14" s="100" t="s">
        <v>90</v>
      </c>
      <c r="D14" s="33">
        <f>E14</f>
        <v>46083</v>
      </c>
      <c r="E14" s="33">
        <v>46083</v>
      </c>
      <c r="F14" s="33">
        <v>46088</v>
      </c>
      <c r="G14" s="33">
        <v>46096</v>
      </c>
      <c r="H14" s="64">
        <f>F14+20</f>
        <v>46108</v>
      </c>
      <c r="I14" s="64">
        <f>F14+18</f>
        <v>46106</v>
      </c>
      <c r="J14" s="64">
        <f>F14+21</f>
        <v>46109</v>
      </c>
      <c r="K14" s="65">
        <f>G14+17</f>
        <v>46113</v>
      </c>
    </row>
    <row r="15" spans="1:11" ht="18.75" x14ac:dyDescent="0.3">
      <c r="B15" s="151" t="s">
        <v>116</v>
      </c>
      <c r="C15" s="100" t="s">
        <v>117</v>
      </c>
      <c r="D15" s="33">
        <f>E15</f>
        <v>46091</v>
      </c>
      <c r="E15" s="33">
        <v>46091</v>
      </c>
      <c r="F15" s="33">
        <v>46097</v>
      </c>
      <c r="G15" s="33">
        <v>46106</v>
      </c>
      <c r="H15" s="33">
        <f t="shared" ref="H15:H17" si="0">F15+20</f>
        <v>46117</v>
      </c>
      <c r="I15" s="33">
        <f t="shared" ref="I15:I17" si="1">F15+18</f>
        <v>46115</v>
      </c>
      <c r="J15" s="33">
        <f>F15+21</f>
        <v>46118</v>
      </c>
      <c r="K15" s="30">
        <f t="shared" ref="K15:K17" si="2">G15+17</f>
        <v>46123</v>
      </c>
    </row>
    <row r="16" spans="1:11" ht="18.75" x14ac:dyDescent="0.3">
      <c r="B16" s="151" t="s">
        <v>14</v>
      </c>
      <c r="C16" s="100" t="s">
        <v>118</v>
      </c>
      <c r="D16" s="33">
        <f>E16</f>
        <v>46098</v>
      </c>
      <c r="E16" s="33">
        <v>46098</v>
      </c>
      <c r="F16" s="33">
        <v>46104</v>
      </c>
      <c r="G16" s="33">
        <v>46113</v>
      </c>
      <c r="H16" s="33">
        <f t="shared" si="0"/>
        <v>46124</v>
      </c>
      <c r="I16" s="33">
        <f t="shared" si="1"/>
        <v>46122</v>
      </c>
      <c r="J16" s="33">
        <f t="shared" ref="J16:J17" si="3">F16+21</f>
        <v>46125</v>
      </c>
      <c r="K16" s="30">
        <f t="shared" si="2"/>
        <v>46130</v>
      </c>
    </row>
    <row r="17" spans="1:11" ht="18.75" customHeight="1" thickBot="1" x14ac:dyDescent="0.35">
      <c r="B17" s="150" t="s">
        <v>128</v>
      </c>
      <c r="C17" s="63" t="s">
        <v>129</v>
      </c>
      <c r="D17" s="28">
        <f>E17</f>
        <v>46105</v>
      </c>
      <c r="E17" s="28">
        <v>46105</v>
      </c>
      <c r="F17" s="28">
        <v>46111</v>
      </c>
      <c r="G17" s="28">
        <v>46120</v>
      </c>
      <c r="H17" s="28">
        <f t="shared" si="0"/>
        <v>46131</v>
      </c>
      <c r="I17" s="28">
        <f t="shared" si="1"/>
        <v>46129</v>
      </c>
      <c r="J17" s="28">
        <f t="shared" si="3"/>
        <v>46132</v>
      </c>
      <c r="K17" s="31">
        <f t="shared" si="2"/>
        <v>46137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0" t="s">
        <v>47</v>
      </c>
      <c r="C19" s="210"/>
      <c r="D19" s="210"/>
      <c r="E19" s="210"/>
      <c r="F19" s="210"/>
      <c r="G19" s="210"/>
      <c r="H19" s="210"/>
      <c r="I19" s="210"/>
      <c r="J19" s="210"/>
      <c r="K19" s="8"/>
    </row>
    <row r="20" spans="1:11" ht="18" customHeight="1" thickBot="1" x14ac:dyDescent="0.3">
      <c r="B20" s="255" t="s">
        <v>3</v>
      </c>
      <c r="C20" s="213" t="s">
        <v>4</v>
      </c>
      <c r="D20" s="249" t="s">
        <v>68</v>
      </c>
      <c r="E20" s="205" t="s">
        <v>27</v>
      </c>
      <c r="F20" s="205" t="s">
        <v>33</v>
      </c>
      <c r="G20" s="205" t="s">
        <v>15</v>
      </c>
      <c r="H20" s="205" t="s">
        <v>18</v>
      </c>
      <c r="I20" s="205" t="s">
        <v>42</v>
      </c>
      <c r="J20" s="272" t="s">
        <v>43</v>
      </c>
      <c r="K20" s="8"/>
    </row>
    <row r="21" spans="1:11" ht="18" customHeight="1" thickBot="1" x14ac:dyDescent="0.3">
      <c r="B21" s="274"/>
      <c r="C21" s="214"/>
      <c r="D21" s="253"/>
      <c r="E21" s="206"/>
      <c r="F21" s="206"/>
      <c r="G21" s="206"/>
      <c r="H21" s="254"/>
      <c r="I21" s="206"/>
      <c r="J21" s="273"/>
      <c r="K21" s="8"/>
    </row>
    <row r="22" spans="1:11" s="10" customFormat="1" ht="18.75" customHeight="1" x14ac:dyDescent="0.3">
      <c r="A22" s="13"/>
      <c r="B22" s="93" t="str">
        <f t="shared" ref="B22:F25" si="4">B14</f>
        <v>KOTA LAMBAI</v>
      </c>
      <c r="C22" s="79" t="str">
        <f t="shared" si="4"/>
        <v>184N</v>
      </c>
      <c r="D22" s="161">
        <f>E22</f>
        <v>46083</v>
      </c>
      <c r="E22" s="64">
        <f t="shared" si="4"/>
        <v>46083</v>
      </c>
      <c r="F22" s="64">
        <f t="shared" si="4"/>
        <v>46088</v>
      </c>
      <c r="G22" s="64">
        <f>G14</f>
        <v>46096</v>
      </c>
      <c r="H22" s="64">
        <f>F22+31</f>
        <v>46119</v>
      </c>
      <c r="I22" s="64">
        <f>F22+28</f>
        <v>46116</v>
      </c>
      <c r="J22" s="30">
        <f>G22+28</f>
        <v>46124</v>
      </c>
      <c r="K22" s="8"/>
    </row>
    <row r="23" spans="1:11" s="10" customFormat="1" ht="18.75" customHeight="1" x14ac:dyDescent="0.3">
      <c r="A23" s="13"/>
      <c r="B23" s="25" t="str">
        <f t="shared" si="4"/>
        <v>OLYMPIC BAY</v>
      </c>
      <c r="C23" s="100" t="str">
        <f t="shared" si="4"/>
        <v>145N</v>
      </c>
      <c r="D23" s="153">
        <f>E23</f>
        <v>46091</v>
      </c>
      <c r="E23" s="33">
        <f t="shared" si="4"/>
        <v>46091</v>
      </c>
      <c r="F23" s="33">
        <f t="shared" si="4"/>
        <v>46097</v>
      </c>
      <c r="G23" s="33">
        <f>G15</f>
        <v>46106</v>
      </c>
      <c r="H23" s="33">
        <f>F23+31</f>
        <v>46128</v>
      </c>
      <c r="I23" s="33">
        <f t="shared" ref="I23:J25" si="5">F23+28</f>
        <v>46125</v>
      </c>
      <c r="J23" s="30">
        <f>G23+28</f>
        <v>46134</v>
      </c>
      <c r="K23" s="8"/>
    </row>
    <row r="24" spans="1:11" s="10" customFormat="1" ht="18.75" customHeight="1" x14ac:dyDescent="0.3">
      <c r="A24" s="13"/>
      <c r="B24" s="25" t="str">
        <f t="shared" si="4"/>
        <v>SINGAPORE</v>
      </c>
      <c r="C24" s="100" t="str">
        <f t="shared" si="4"/>
        <v>210N</v>
      </c>
      <c r="D24" s="153">
        <f>E24</f>
        <v>46098</v>
      </c>
      <c r="E24" s="33">
        <f t="shared" si="4"/>
        <v>46098</v>
      </c>
      <c r="F24" s="33">
        <f t="shared" si="4"/>
        <v>46104</v>
      </c>
      <c r="G24" s="33">
        <f>G16</f>
        <v>46113</v>
      </c>
      <c r="H24" s="33">
        <f t="shared" ref="H24" si="6">F24+31</f>
        <v>46135</v>
      </c>
      <c r="I24" s="33">
        <f t="shared" si="5"/>
        <v>46132</v>
      </c>
      <c r="J24" s="30">
        <f t="shared" si="5"/>
        <v>46141</v>
      </c>
      <c r="K24" s="8"/>
    </row>
    <row r="25" spans="1:11" s="10" customFormat="1" ht="18.75" customHeight="1" thickBot="1" x14ac:dyDescent="0.35">
      <c r="A25" s="13"/>
      <c r="B25" s="25" t="str">
        <f t="shared" si="4"/>
        <v>EXPRESS BLACK SEA</v>
      </c>
      <c r="C25" s="100" t="str">
        <f t="shared" si="4"/>
        <v>079N</v>
      </c>
      <c r="D25" s="153">
        <f>E25</f>
        <v>46105</v>
      </c>
      <c r="E25" s="33">
        <f t="shared" si="4"/>
        <v>46105</v>
      </c>
      <c r="F25" s="33">
        <f t="shared" si="4"/>
        <v>46111</v>
      </c>
      <c r="G25" s="28">
        <f>G17</f>
        <v>46120</v>
      </c>
      <c r="H25" s="28">
        <f>F25+31</f>
        <v>46142</v>
      </c>
      <c r="I25" s="28">
        <f>F25+28</f>
        <v>46139</v>
      </c>
      <c r="J25" s="31">
        <f t="shared" si="5"/>
        <v>46148</v>
      </c>
      <c r="K25" s="8"/>
    </row>
    <row r="26" spans="1:11" ht="36.75" customHeight="1" thickBot="1" x14ac:dyDescent="0.55000000000000004">
      <c r="B26" s="286" t="s">
        <v>19</v>
      </c>
      <c r="C26" s="286"/>
      <c r="D26" s="286"/>
      <c r="E26" s="286"/>
      <c r="F26" s="286"/>
      <c r="G26" s="286"/>
      <c r="H26" s="286"/>
      <c r="I26" s="286"/>
      <c r="J26" s="286"/>
      <c r="K26" s="8"/>
    </row>
    <row r="27" spans="1:11" ht="18" customHeight="1" x14ac:dyDescent="0.25">
      <c r="B27" s="255" t="s">
        <v>3</v>
      </c>
      <c r="C27" s="213" t="s">
        <v>4</v>
      </c>
      <c r="D27" s="249" t="s">
        <v>68</v>
      </c>
      <c r="E27" s="205" t="s">
        <v>27</v>
      </c>
      <c r="F27" s="205" t="s">
        <v>33</v>
      </c>
      <c r="G27" s="205" t="s">
        <v>15</v>
      </c>
      <c r="H27" s="260" t="s">
        <v>58</v>
      </c>
      <c r="I27" s="260" t="s">
        <v>45</v>
      </c>
      <c r="J27" s="260" t="s">
        <v>20</v>
      </c>
      <c r="K27" s="8"/>
    </row>
    <row r="28" spans="1:11" ht="18" customHeight="1" thickBot="1" x14ac:dyDescent="0.3">
      <c r="B28" s="274"/>
      <c r="C28" s="214"/>
      <c r="D28" s="253"/>
      <c r="E28" s="206"/>
      <c r="F28" s="206"/>
      <c r="G28" s="206"/>
      <c r="H28" s="261"/>
      <c r="I28" s="261"/>
      <c r="J28" s="261"/>
      <c r="K28" s="8"/>
    </row>
    <row r="29" spans="1:11" s="10" customFormat="1" ht="20.25" customHeight="1" x14ac:dyDescent="0.3">
      <c r="A29" s="13"/>
      <c r="B29" s="93" t="str">
        <f t="shared" ref="B29:F32" si="7">B14</f>
        <v>KOTA LAMBAI</v>
      </c>
      <c r="C29" s="79" t="str">
        <f t="shared" si="7"/>
        <v>184N</v>
      </c>
      <c r="D29" s="161">
        <f>E29</f>
        <v>46083</v>
      </c>
      <c r="E29" s="64">
        <f t="shared" si="7"/>
        <v>46083</v>
      </c>
      <c r="F29" s="64">
        <f t="shared" si="7"/>
        <v>46088</v>
      </c>
      <c r="G29" s="64">
        <f>G14</f>
        <v>46096</v>
      </c>
      <c r="H29" s="64">
        <f>F29+48</f>
        <v>46136</v>
      </c>
      <c r="I29" s="64">
        <f>F29+48</f>
        <v>46136</v>
      </c>
      <c r="J29" s="65">
        <f>F29+45</f>
        <v>46133</v>
      </c>
      <c r="K29" s="8"/>
    </row>
    <row r="30" spans="1:11" s="10" customFormat="1" ht="20.25" customHeight="1" x14ac:dyDescent="0.3">
      <c r="A30" s="13"/>
      <c r="B30" s="25" t="str">
        <f t="shared" si="7"/>
        <v>OLYMPIC BAY</v>
      </c>
      <c r="C30" s="100" t="str">
        <f t="shared" si="7"/>
        <v>145N</v>
      </c>
      <c r="D30" s="153">
        <f>E30</f>
        <v>46091</v>
      </c>
      <c r="E30" s="33">
        <f t="shared" si="7"/>
        <v>46091</v>
      </c>
      <c r="F30" s="33">
        <f t="shared" si="7"/>
        <v>46097</v>
      </c>
      <c r="G30" s="33">
        <f>G15</f>
        <v>46106</v>
      </c>
      <c r="H30" s="33">
        <f t="shared" ref="H30:H32" si="8">F30+48</f>
        <v>46145</v>
      </c>
      <c r="I30" s="33">
        <f t="shared" ref="I30:I32" si="9">F30+48</f>
        <v>46145</v>
      </c>
      <c r="J30" s="30">
        <f t="shared" ref="J30:J32" si="10">F30+45</f>
        <v>46142</v>
      </c>
      <c r="K30" s="8"/>
    </row>
    <row r="31" spans="1:11" s="10" customFormat="1" ht="20.25" customHeight="1" x14ac:dyDescent="0.3">
      <c r="A31" s="13"/>
      <c r="B31" s="25" t="str">
        <f t="shared" si="7"/>
        <v>SINGAPORE</v>
      </c>
      <c r="C31" s="100" t="str">
        <f t="shared" si="7"/>
        <v>210N</v>
      </c>
      <c r="D31" s="153">
        <f>E31</f>
        <v>46098</v>
      </c>
      <c r="E31" s="33">
        <f t="shared" si="7"/>
        <v>46098</v>
      </c>
      <c r="F31" s="33">
        <f t="shared" si="7"/>
        <v>46104</v>
      </c>
      <c r="G31" s="33">
        <f>G16</f>
        <v>46113</v>
      </c>
      <c r="H31" s="33">
        <f t="shared" si="8"/>
        <v>46152</v>
      </c>
      <c r="I31" s="33">
        <f t="shared" si="9"/>
        <v>46152</v>
      </c>
      <c r="J31" s="30">
        <f t="shared" si="10"/>
        <v>46149</v>
      </c>
      <c r="K31" s="8"/>
    </row>
    <row r="32" spans="1:11" s="10" customFormat="1" ht="20.25" customHeight="1" thickBot="1" x14ac:dyDescent="0.35">
      <c r="A32" s="13"/>
      <c r="B32" s="26" t="str">
        <f t="shared" si="7"/>
        <v>EXPRESS BLACK SEA</v>
      </c>
      <c r="C32" s="63" t="str">
        <f t="shared" si="7"/>
        <v>079N</v>
      </c>
      <c r="D32" s="154">
        <f>E32</f>
        <v>46105</v>
      </c>
      <c r="E32" s="28">
        <f t="shared" si="7"/>
        <v>46105</v>
      </c>
      <c r="F32" s="28">
        <f t="shared" si="7"/>
        <v>46111</v>
      </c>
      <c r="G32" s="28">
        <f>G17</f>
        <v>46120</v>
      </c>
      <c r="H32" s="28">
        <f t="shared" si="8"/>
        <v>46159</v>
      </c>
      <c r="I32" s="28">
        <f t="shared" si="9"/>
        <v>46159</v>
      </c>
      <c r="J32" s="31">
        <f t="shared" si="10"/>
        <v>46156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0" t="s">
        <v>21</v>
      </c>
      <c r="C43" s="210"/>
      <c r="D43" s="210"/>
      <c r="E43" s="210"/>
      <c r="F43" s="210"/>
      <c r="G43" s="210"/>
      <c r="H43" s="210"/>
      <c r="I43" s="210"/>
      <c r="J43" s="210"/>
      <c r="K43" s="8"/>
    </row>
    <row r="44" spans="1:11" ht="20.25" customHeight="1" x14ac:dyDescent="0.25">
      <c r="B44" s="255" t="s">
        <v>3</v>
      </c>
      <c r="C44" s="213" t="s">
        <v>4</v>
      </c>
      <c r="D44" s="249" t="s">
        <v>68</v>
      </c>
      <c r="E44" s="205" t="s">
        <v>27</v>
      </c>
      <c r="F44" s="205" t="s">
        <v>33</v>
      </c>
      <c r="G44" s="205" t="s">
        <v>15</v>
      </c>
      <c r="H44" s="260" t="s">
        <v>69</v>
      </c>
      <c r="I44" s="260" t="s">
        <v>70</v>
      </c>
      <c r="J44" s="205" t="s">
        <v>44</v>
      </c>
      <c r="K44" s="8"/>
    </row>
    <row r="45" spans="1:11" ht="20.25" customHeight="1" thickBot="1" x14ac:dyDescent="0.3">
      <c r="B45" s="274"/>
      <c r="C45" s="214"/>
      <c r="D45" s="253"/>
      <c r="E45" s="206"/>
      <c r="F45" s="206"/>
      <c r="G45" s="206"/>
      <c r="H45" s="261"/>
      <c r="I45" s="261"/>
      <c r="J45" s="206"/>
      <c r="K45" s="8"/>
    </row>
    <row r="46" spans="1:11" ht="20.25" customHeight="1" x14ac:dyDescent="0.3">
      <c r="B46" s="93" t="str">
        <f>B14</f>
        <v>KOTA LAMBAI</v>
      </c>
      <c r="C46" s="177" t="str">
        <f>C14</f>
        <v>184N</v>
      </c>
      <c r="D46" s="64">
        <f>E46</f>
        <v>46083</v>
      </c>
      <c r="E46" s="64">
        <f>E14</f>
        <v>46083</v>
      </c>
      <c r="F46" s="64">
        <f t="shared" ref="E46:F47" si="11">F14</f>
        <v>46088</v>
      </c>
      <c r="G46" s="64">
        <f>G14</f>
        <v>46096</v>
      </c>
      <c r="H46" s="64">
        <f>F46+38</f>
        <v>46126</v>
      </c>
      <c r="I46" s="64">
        <f>F46+48</f>
        <v>46136</v>
      </c>
      <c r="J46" s="30">
        <f>F46+51</f>
        <v>46139</v>
      </c>
      <c r="K46" s="8"/>
    </row>
    <row r="47" spans="1:11" ht="20.25" customHeight="1" x14ac:dyDescent="0.3">
      <c r="B47" s="25" t="str">
        <f t="shared" ref="B47:C49" si="12">B15</f>
        <v>OLYMPIC BAY</v>
      </c>
      <c r="C47" s="124" t="str">
        <f t="shared" si="12"/>
        <v>145N</v>
      </c>
      <c r="D47" s="33">
        <f>E47</f>
        <v>46091</v>
      </c>
      <c r="E47" s="33">
        <f t="shared" si="11"/>
        <v>46091</v>
      </c>
      <c r="F47" s="33">
        <f t="shared" si="11"/>
        <v>46097</v>
      </c>
      <c r="G47" s="33">
        <f>G15</f>
        <v>46106</v>
      </c>
      <c r="H47" s="33">
        <f t="shared" ref="H47:H49" si="13">F47+38</f>
        <v>46135</v>
      </c>
      <c r="I47" s="33">
        <f t="shared" ref="I47:I49" si="14">F47+48</f>
        <v>46145</v>
      </c>
      <c r="J47" s="30">
        <f>F47+51</f>
        <v>46148</v>
      </c>
      <c r="K47" s="8"/>
    </row>
    <row r="48" spans="1:11" ht="20.25" customHeight="1" x14ac:dyDescent="0.3">
      <c r="B48" s="25" t="str">
        <f t="shared" si="12"/>
        <v>SINGAPORE</v>
      </c>
      <c r="C48" s="124" t="str">
        <f t="shared" si="12"/>
        <v>210N</v>
      </c>
      <c r="D48" s="33">
        <f>E48</f>
        <v>46098</v>
      </c>
      <c r="E48" s="33">
        <f t="shared" ref="E48:F48" si="15">E16</f>
        <v>46098</v>
      </c>
      <c r="F48" s="33">
        <f t="shared" si="15"/>
        <v>46104</v>
      </c>
      <c r="G48" s="33">
        <f>G16</f>
        <v>46113</v>
      </c>
      <c r="H48" s="33">
        <f t="shared" si="13"/>
        <v>46142</v>
      </c>
      <c r="I48" s="33">
        <f t="shared" si="14"/>
        <v>46152</v>
      </c>
      <c r="J48" s="30">
        <f>F48+51</f>
        <v>46155</v>
      </c>
      <c r="K48" s="8"/>
    </row>
    <row r="49" spans="2:11" ht="20.25" customHeight="1" thickBot="1" x14ac:dyDescent="0.35">
      <c r="B49" s="26" t="str">
        <f t="shared" si="12"/>
        <v>EXPRESS BLACK SEA</v>
      </c>
      <c r="C49" s="162" t="str">
        <f t="shared" si="12"/>
        <v>079N</v>
      </c>
      <c r="D49" s="28">
        <f>E49</f>
        <v>46105</v>
      </c>
      <c r="E49" s="28">
        <f>E17</f>
        <v>46105</v>
      </c>
      <c r="F49" s="28">
        <f>F17</f>
        <v>46111</v>
      </c>
      <c r="G49" s="28">
        <f>G17</f>
        <v>46120</v>
      </c>
      <c r="H49" s="28">
        <f t="shared" si="13"/>
        <v>46149</v>
      </c>
      <c r="I49" s="28">
        <f t="shared" si="14"/>
        <v>46159</v>
      </c>
      <c r="J49" s="31">
        <f>F49+51</f>
        <v>46162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f5243320-894c-4082-a660-2de266cb3c0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a18b167-8b8b-4586-9c59-4b44bf25d2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2026-03-02T00:22:57Z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