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33E6E235-55DA-4764-9ACC-1789EA772B01}" xr6:coauthVersionLast="47" xr6:coauthVersionMax="47" xr10:uidLastSave="{00000000-0000-0000-0000-000000000000}"/>
  <bookViews>
    <workbookView xWindow="-1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88" i="3"/>
  <c r="D87" i="3"/>
  <c r="D86" i="3"/>
  <c r="D40" i="1"/>
  <c r="D39" i="1"/>
  <c r="D38" i="1"/>
  <c r="D34" i="3"/>
  <c r="D33" i="3"/>
  <c r="D32" i="3"/>
  <c r="D31" i="3"/>
  <c r="D29" i="3"/>
  <c r="D30" i="3"/>
  <c r="E17" i="1" l="1"/>
  <c r="D17" i="3"/>
  <c r="D16" i="3"/>
  <c r="D14" i="3"/>
  <c r="D15" i="3"/>
  <c r="D12" i="3"/>
  <c r="D13" i="3"/>
  <c r="E19" i="2"/>
  <c r="D19" i="2"/>
  <c r="D13" i="2"/>
  <c r="E13" i="2"/>
  <c r="D14" i="2"/>
  <c r="E14" i="2"/>
  <c r="D15" i="2"/>
  <c r="E15" i="2"/>
  <c r="D16" i="2"/>
  <c r="E16" i="2"/>
  <c r="D17" i="2"/>
  <c r="E17" i="2"/>
  <c r="D18" i="2"/>
  <c r="E18" i="2"/>
  <c r="E38" i="2"/>
  <c r="D38" i="2"/>
  <c r="D32" i="2"/>
  <c r="E32" i="2"/>
  <c r="D33" i="2"/>
  <c r="E33" i="2"/>
  <c r="D34" i="2"/>
  <c r="E34" i="2"/>
  <c r="D35" i="2"/>
  <c r="E35" i="2"/>
  <c r="D36" i="2"/>
  <c r="E36" i="2"/>
  <c r="D37" i="2"/>
  <c r="E37" i="2"/>
  <c r="D96" i="2"/>
  <c r="H96" i="2"/>
  <c r="D92" i="2"/>
  <c r="H92" i="2"/>
  <c r="D93" i="2"/>
  <c r="H93" i="2"/>
  <c r="I93" i="2"/>
  <c r="D94" i="2"/>
  <c r="H94" i="2"/>
  <c r="D95" i="2"/>
  <c r="H95" i="2"/>
  <c r="I95" i="2"/>
  <c r="E26" i="2"/>
  <c r="D16" i="5"/>
  <c r="D13" i="5"/>
  <c r="D14" i="5"/>
  <c r="D15" i="5"/>
  <c r="D17" i="4"/>
  <c r="D14" i="4"/>
  <c r="D15" i="4"/>
  <c r="D16" i="4"/>
  <c r="D71" i="1"/>
  <c r="D70" i="1"/>
  <c r="D69" i="1"/>
  <c r="D68" i="1"/>
  <c r="D67" i="1"/>
  <c r="D66" i="1"/>
  <c r="F46" i="1"/>
  <c r="F45" i="1"/>
  <c r="G45" i="1" s="1"/>
  <c r="E45" i="1"/>
  <c r="I121" i="1"/>
  <c r="H121" i="1"/>
  <c r="I119" i="1"/>
  <c r="H119" i="1"/>
  <c r="D121" i="1"/>
  <c r="D120" i="1"/>
  <c r="E55" i="3"/>
  <c r="E54" i="3"/>
  <c r="E53" i="3"/>
  <c r="E52" i="3"/>
  <c r="E51" i="3"/>
  <c r="E50" i="3"/>
  <c r="G55" i="3"/>
  <c r="G54" i="3"/>
  <c r="G53" i="3"/>
  <c r="G52" i="3"/>
  <c r="G51" i="3"/>
  <c r="G50" i="3"/>
  <c r="F55" i="3"/>
  <c r="F54" i="3"/>
  <c r="F53" i="3"/>
  <c r="F52" i="3"/>
  <c r="F61" i="3" s="1"/>
  <c r="F51" i="3"/>
  <c r="F60" i="3" s="1"/>
  <c r="F50" i="3"/>
  <c r="E63" i="3"/>
  <c r="E62" i="3"/>
  <c r="E61" i="3"/>
  <c r="E60" i="3"/>
  <c r="E59" i="3"/>
  <c r="F63" i="3"/>
  <c r="F62" i="3"/>
  <c r="F59" i="3"/>
  <c r="G59" i="3"/>
  <c r="G60" i="3"/>
  <c r="G70" i="3"/>
  <c r="G69" i="3"/>
  <c r="G68" i="3"/>
  <c r="G67" i="3"/>
  <c r="F70" i="3"/>
  <c r="F69" i="3"/>
  <c r="F68" i="3"/>
  <c r="F67" i="3"/>
  <c r="E70" i="3"/>
  <c r="E69" i="3"/>
  <c r="E68" i="3"/>
  <c r="E67" i="3"/>
  <c r="F24" i="3"/>
  <c r="E24" i="3"/>
  <c r="D24" i="3"/>
  <c r="D54" i="3"/>
  <c r="D52" i="3"/>
  <c r="D55" i="3"/>
  <c r="D53" i="3"/>
  <c r="D50" i="3"/>
  <c r="D114" i="1"/>
  <c r="D115" i="1"/>
  <c r="H115" i="1"/>
  <c r="I115" i="1"/>
  <c r="D116" i="1"/>
  <c r="D117" i="1"/>
  <c r="H117" i="1"/>
  <c r="I117" i="1"/>
  <c r="D118" i="1"/>
  <c r="D119" i="1"/>
  <c r="E23" i="1"/>
  <c r="E18" i="1"/>
  <c r="E19" i="1"/>
  <c r="E20" i="1"/>
  <c r="E21" i="1"/>
  <c r="E22" i="1"/>
  <c r="D33" i="1"/>
  <c r="D32" i="1"/>
  <c r="D30" i="1"/>
  <c r="D31" i="1"/>
  <c r="D45" i="1" l="1"/>
  <c r="F78" i="1"/>
  <c r="F77" i="1"/>
  <c r="F76" i="1"/>
  <c r="F50" i="1"/>
  <c r="G50" i="1" s="1"/>
  <c r="F49" i="1"/>
  <c r="G49" i="1" s="1"/>
  <c r="F48" i="1"/>
  <c r="G48" i="1" s="1"/>
  <c r="F47" i="1"/>
  <c r="G47" i="1" s="1"/>
  <c r="G46" i="1"/>
  <c r="E50" i="1"/>
  <c r="E49" i="1"/>
  <c r="E48" i="1"/>
  <c r="E47" i="1"/>
  <c r="E46" i="1"/>
  <c r="D26" i="2"/>
  <c r="E25" i="2"/>
  <c r="D25" i="2"/>
  <c r="E24" i="2"/>
  <c r="D24" i="2"/>
  <c r="D50" i="1" l="1"/>
  <c r="D49" i="1"/>
  <c r="D48" i="1"/>
  <c r="D47" i="1"/>
  <c r="D46" i="1"/>
  <c r="C50" i="1"/>
  <c r="C49" i="1"/>
  <c r="C48" i="1"/>
  <c r="C47" i="1"/>
  <c r="C46" i="1"/>
  <c r="C45" i="1"/>
  <c r="B45" i="1"/>
  <c r="E22" i="3" l="1"/>
  <c r="D22" i="3" s="1"/>
  <c r="B24" i="3"/>
  <c r="C24" i="3"/>
  <c r="C23" i="3"/>
  <c r="C22" i="3"/>
  <c r="B22" i="3"/>
  <c r="B23" i="3"/>
  <c r="F23" i="3"/>
  <c r="M18" i="2" l="1"/>
  <c r="L18" i="2"/>
  <c r="K18" i="2"/>
  <c r="J18" i="2"/>
  <c r="I18" i="2"/>
  <c r="I37" i="2"/>
  <c r="J37" i="2"/>
  <c r="K37" i="2"/>
  <c r="L37" i="2"/>
  <c r="B51" i="3" l="1"/>
  <c r="C51" i="3"/>
  <c r="B60" i="3"/>
  <c r="D70" i="3" l="1"/>
  <c r="B50" i="3" l="1"/>
  <c r="C50" i="3"/>
  <c r="B52" i="3"/>
  <c r="C52" i="3"/>
  <c r="B53" i="3"/>
  <c r="C53" i="3"/>
  <c r="B54" i="3"/>
  <c r="C54" i="3"/>
  <c r="B55" i="3"/>
  <c r="C55" i="3"/>
  <c r="B46" i="1"/>
  <c r="E76" i="1" l="1"/>
  <c r="D76" i="1" s="1"/>
  <c r="B78" i="1" l="1"/>
  <c r="C78" i="1"/>
  <c r="E78" i="1"/>
  <c r="D78" i="1" s="1"/>
  <c r="G78" i="1"/>
  <c r="G24" i="3" l="1"/>
  <c r="G23" i="3"/>
  <c r="G22" i="3"/>
  <c r="G62" i="3" l="1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59" i="3"/>
  <c r="I50" i="3" l="1"/>
  <c r="G63" i="3" l="1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H71" i="1"/>
  <c r="C70" i="3"/>
  <c r="C69" i="3"/>
  <c r="C68" i="3"/>
  <c r="C67" i="3"/>
  <c r="B70" i="3"/>
  <c r="B69" i="3"/>
  <c r="B68" i="3"/>
  <c r="B67" i="3"/>
  <c r="G61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I86" i="1" l="1"/>
  <c r="H76" i="1"/>
  <c r="J76" i="1"/>
  <c r="F95" i="1"/>
  <c r="I95" i="1" l="1"/>
  <c r="H95" i="1"/>
  <c r="J95" i="1"/>
  <c r="D61" i="3"/>
  <c r="D69" i="3"/>
  <c r="E23" i="3"/>
  <c r="D23" i="3" s="1"/>
  <c r="D51" i="3"/>
  <c r="D68" i="3"/>
  <c r="D60" i="3" l="1"/>
</calcChain>
</file>

<file path=xl/sharedStrings.xml><?xml version="1.0" encoding="utf-8"?>
<sst xmlns="http://schemas.openxmlformats.org/spreadsheetml/2006/main" count="505" uniqueCount="135">
  <si>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</si>
  <si>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</si>
  <si>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</si>
  <si>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</si>
  <si>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</si>
  <si>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</si>
  <si>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</si>
  <si>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</si>
  <si>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</si>
  <si>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</si>
  <si>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</si>
  <si>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</si>
  <si>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</si>
  <si>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</si>
  <si>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</si>
  <si>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</si>
  <si>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</si>
  <si>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</si>
  <si>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</si>
  <si>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</si>
  <si>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</si>
  <si>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</si>
  <si>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</si>
  <si>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</si>
  <si>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</si>
  <si>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</si>
  <si>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</si>
  <si>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</si>
  <si>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</si>
  <si>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</si>
  <si>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</si>
  <si>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</si>
  <si>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</si>
  <si>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</si>
  <si>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</si>
  <si>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</si>
  <si>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</si>
  <si>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</si>
  <si>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</si>
  <si>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</si>
  <si>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</si>
  <si>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</si>
  <si>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</si>
  <si>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</si>
  <si>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</si>
  <si>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</si>
  <si>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</si>
  <si>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</si>
  <si>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</si>
  <si>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</si>
  <si>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</si>
  <si>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</si>
  <si>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</si>
  <si>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</si>
  <si>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</si>
  <si>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</si>
  <si>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</si>
  <si>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</si>
  <si>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</si>
  <si>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</si>
  <si>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</si>
  <si>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</si>
  <si>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</si>
  <si>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</si>
  <si>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</si>
  <si>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</si>
  <si>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</si>
  <si>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</si>
  <si>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</si>
  <si>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</si>
  <si>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</si>
  <si>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</si>
  <si>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</si>
  <si>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</si>
  <si>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</si>
  <si>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</si>
  <si>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</si>
  <si>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</si>
  <si>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</si>
  <si>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</si>
  <si>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</si>
  <si>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</si>
  <si>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</si>
  <si>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</si>
  <si>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</si>
  <si>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</si>
  <si>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</si>
  <si>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</si>
  <si>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</si>
  <si>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</si>
  <si>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</si>
  <si>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OOCL PANAMA</t>
  </si>
  <si>
    <t>COSCO HONG KONG</t>
  </si>
  <si>
    <t>CNC JAWA</t>
  </si>
  <si>
    <t>0008N</t>
  </si>
  <si>
    <t>097N</t>
  </si>
  <si>
    <t>207N</t>
  </si>
  <si>
    <t>EVER SAFETY</t>
  </si>
  <si>
    <t xml:space="preserve">EVER SAFETY </t>
  </si>
  <si>
    <t>095N</t>
  </si>
  <si>
    <t>214N</t>
  </si>
  <si>
    <t>0126N</t>
  </si>
  <si>
    <t>329N</t>
  </si>
  <si>
    <t>183N</t>
  </si>
  <si>
    <t>ANDROKLIS</t>
  </si>
  <si>
    <t>0096N</t>
  </si>
  <si>
    <t>116N</t>
  </si>
  <si>
    <t>OOCL ITALY</t>
  </si>
  <si>
    <t>202N</t>
  </si>
  <si>
    <t>JOGELA</t>
  </si>
  <si>
    <t>186N</t>
  </si>
  <si>
    <t>HYUNDAI SHANGHAI</t>
  </si>
  <si>
    <t>0153N</t>
  </si>
  <si>
    <t>0117N</t>
  </si>
  <si>
    <t>ANL ROTORUA</t>
  </si>
  <si>
    <t>246N</t>
  </si>
  <si>
    <t>OOCL KUALA LUMPUR</t>
  </si>
  <si>
    <t>0122N</t>
  </si>
  <si>
    <t>210N</t>
  </si>
  <si>
    <t>OOCL CANADA</t>
  </si>
  <si>
    <t>118N</t>
  </si>
  <si>
    <t>098N</t>
  </si>
  <si>
    <t>208N</t>
  </si>
  <si>
    <t>OOCL DURBAN</t>
  </si>
  <si>
    <t>036N</t>
  </si>
  <si>
    <t>COSCO ROTTERDAM</t>
  </si>
  <si>
    <t>151N</t>
  </si>
  <si>
    <t>0009N</t>
  </si>
  <si>
    <t>330N</t>
  </si>
  <si>
    <t>22nd December 2025</t>
  </si>
  <si>
    <t>203N</t>
  </si>
  <si>
    <t>096N</t>
  </si>
  <si>
    <t>0127N</t>
  </si>
  <si>
    <t>OOCL BRAZIL</t>
  </si>
  <si>
    <t>053N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</si>
</sst>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</font>
    <font>
      <b/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center"/>
    </xf>
    <xf numFmtId="16" fontId="50" fillId="5" borderId="0" xfId="0" applyNumberFormat="1" applyFont="1" applyFill="1" applyAlignment="1">
      <alignment horizontal="center" vertical="center"/>
    </xf>
    <xf numFmtId="0" fontId="30" fillId="5" borderId="21" xfId="0" applyFont="1" applyFill="1" applyBorder="1" applyAlignment="1">
      <alignment vertical="center"/>
    </xf>
    <xf numFmtId="164" fontId="13" fillId="0" borderId="0" xfId="0" applyNumberFormat="1" applyFont="1" applyAlignment="1">
      <alignment horizontal="center" vertical="top" wrapText="1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4" fillId="2" borderId="0" xfId="2" applyFont="1" applyFill="1" applyAlignment="1">
      <alignment horizont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43" fillId="3" borderId="26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2" fillId="3" borderId="27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164" fontId="44" fillId="2" borderId="10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6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164" fontId="44" fillId="2" borderId="19" xfId="2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16" fillId="4" borderId="0" xfId="0" applyNumberFormat="1" applyFont="1" applyFill="1" applyBorder="1" applyAlignment="1">
      <alignment horizontal="center"/>
    </xf>
    <xf numFmtId="16" fontId="47" fillId="5" borderId="0" xfId="0" applyNumberFormat="1" applyFont="1" applyFill="1" applyBorder="1" applyAlignment="1">
      <alignment horizontal="center" vertical="center"/>
    </xf>
    <xf numFmtId="16" fontId="38" fillId="5" borderId="0" xfId="0" applyNumberFormat="1" applyFont="1" applyFill="1" applyBorder="1" applyAlignment="1">
      <alignment horizontal="center" vertical="center"/>
    </xf>
    <xf numFmtId="0" fontId="16" fillId="4" borderId="0" xfId="0" quotePrefix="1" applyFont="1" applyFill="1" applyBorder="1" applyAlignment="1">
      <alignment horizontal="left"/>
    </xf>
    <xf numFmtId="0" fontId="16" fillId="4" borderId="0" xfId="0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3" t="s">
        <v>0</v>
      </c>
      <c r="B5" s="213"/>
      <c r="C5" s="213"/>
      <c r="D5" s="213"/>
      <c r="E5" s="213"/>
      <c r="F5" s="213"/>
      <c r="G5" s="213"/>
      <c r="H5" s="213"/>
      <c r="I5" s="213"/>
    </row>
    <row r="6" spans="1:18" s="20" customFormat="1" ht="45" x14ac:dyDescent="0.25">
      <c r="A6" s="213" t="s">
        <v>1</v>
      </c>
      <c r="B6" s="213"/>
      <c r="C6" s="213"/>
      <c r="D6" s="213"/>
      <c r="E6" s="213"/>
      <c r="F6" s="213"/>
      <c r="G6" s="213"/>
      <c r="H6" s="213"/>
      <c r="I6" s="213"/>
      <c r="R6"/>
    </row>
    <row r="7" spans="1:18" s="4" customFormat="1" ht="34.5" x14ac:dyDescent="0.25">
      <c r="A7" s="214" t="s">
        <v>129</v>
      </c>
      <c r="B7" s="214"/>
      <c r="C7" s="214"/>
      <c r="D7" s="214"/>
      <c r="E7" s="214"/>
      <c r="F7" s="214"/>
      <c r="G7" s="214"/>
      <c r="H7" s="214"/>
      <c r="I7" s="214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27" t="s">
        <v>57</v>
      </c>
      <c r="C9" s="227"/>
      <c r="D9" s="227"/>
      <c r="E9" s="227"/>
      <c r="F9" s="227"/>
      <c r="G9" s="227"/>
      <c r="H9" s="76"/>
      <c r="I9" s="76"/>
      <c r="J9" s="89"/>
    </row>
    <row r="10" spans="1:18" s="4" customFormat="1" ht="34.5" hidden="1" x14ac:dyDescent="0.25">
      <c r="A10" s="76"/>
      <c r="B10" s="228" t="s">
        <v>3</v>
      </c>
      <c r="C10" s="230" t="s">
        <v>4</v>
      </c>
      <c r="D10" s="85"/>
      <c r="E10" s="218" t="s">
        <v>5</v>
      </c>
      <c r="F10" s="232" t="s">
        <v>6</v>
      </c>
      <c r="G10" s="234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29"/>
      <c r="C11" s="231"/>
      <c r="D11" s="88"/>
      <c r="E11" s="219"/>
      <c r="F11" s="233"/>
      <c r="G11" s="235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01" t="s">
        <v>2</v>
      </c>
      <c r="C15" s="201"/>
      <c r="D15" s="201"/>
      <c r="E15" s="201"/>
      <c r="F15" s="201"/>
      <c r="G15" s="201"/>
      <c r="H15" s="201"/>
      <c r="I15" s="11"/>
    </row>
    <row r="16" spans="1:18" ht="44.25" customHeight="1" thickBot="1" x14ac:dyDescent="0.3">
      <c r="B16" s="178" t="s">
        <v>3</v>
      </c>
      <c r="C16" s="170" t="s">
        <v>4</v>
      </c>
      <c r="D16" s="170" t="s">
        <v>76</v>
      </c>
      <c r="E16" s="170" t="s">
        <v>79</v>
      </c>
      <c r="F16" s="165" t="s">
        <v>83</v>
      </c>
      <c r="G16" s="171" t="s">
        <v>6</v>
      </c>
      <c r="H16" s="173" t="s">
        <v>7</v>
      </c>
      <c r="I16" s="173" t="s">
        <v>50</v>
      </c>
      <c r="J16" s="173" t="s">
        <v>67</v>
      </c>
      <c r="K16" s="165" t="s">
        <v>55</v>
      </c>
      <c r="L16" s="174" t="s">
        <v>60</v>
      </c>
      <c r="M16" s="148"/>
    </row>
    <row r="17" spans="1:25" s="14" customFormat="1" ht="18.75" x14ac:dyDescent="0.25">
      <c r="A17" s="69"/>
      <c r="B17" s="95" t="s">
        <v>87</v>
      </c>
      <c r="C17" s="143" t="s">
        <v>94</v>
      </c>
      <c r="D17" s="141">
        <v>46007</v>
      </c>
      <c r="E17" s="141">
        <f>F17</f>
        <v>46020</v>
      </c>
      <c r="F17" s="141">
        <v>46020</v>
      </c>
      <c r="G17" s="141">
        <v>45662</v>
      </c>
      <c r="H17" s="141">
        <v>45678</v>
      </c>
      <c r="I17" s="141">
        <f t="shared" ref="I17:I22" si="0">(G17+28)</f>
        <v>45690</v>
      </c>
      <c r="J17" s="141">
        <f t="shared" ref="J17:J22" si="1">G17+30</f>
        <v>45692</v>
      </c>
      <c r="K17" s="141">
        <f t="shared" ref="K17:K23" si="2">(G17+30)</f>
        <v>45692</v>
      </c>
      <c r="L17" s="142">
        <f t="shared" ref="L17:L22" si="3">(H17+28)</f>
        <v>45706</v>
      </c>
      <c r="M17" s="136"/>
    </row>
    <row r="18" spans="1:25" s="14" customFormat="1" ht="18.75" x14ac:dyDescent="0.25">
      <c r="A18" s="69"/>
      <c r="B18" s="95" t="s">
        <v>77</v>
      </c>
      <c r="C18" s="143" t="s">
        <v>101</v>
      </c>
      <c r="D18" s="141">
        <v>46021</v>
      </c>
      <c r="E18" s="141">
        <f t="shared" ref="E17:E23" si="4">F18</f>
        <v>45663</v>
      </c>
      <c r="F18" s="141">
        <v>45663</v>
      </c>
      <c r="G18" s="141">
        <v>45672</v>
      </c>
      <c r="H18" s="141">
        <v>45687</v>
      </c>
      <c r="I18" s="141">
        <f t="shared" si="0"/>
        <v>45700</v>
      </c>
      <c r="J18" s="141">
        <f t="shared" si="1"/>
        <v>45702</v>
      </c>
      <c r="K18" s="141">
        <f t="shared" si="2"/>
        <v>45702</v>
      </c>
      <c r="L18" s="96">
        <f t="shared" si="3"/>
        <v>45715</v>
      </c>
      <c r="M18" s="136"/>
    </row>
    <row r="19" spans="1:25" s="14" customFormat="1" ht="19.5" customHeight="1" x14ac:dyDescent="0.25">
      <c r="A19" s="69"/>
      <c r="B19" s="95" t="s">
        <v>89</v>
      </c>
      <c r="C19" s="143" t="s">
        <v>105</v>
      </c>
      <c r="D19" s="141">
        <v>45665</v>
      </c>
      <c r="E19" s="141">
        <f t="shared" si="4"/>
        <v>45670</v>
      </c>
      <c r="F19" s="141">
        <v>45670</v>
      </c>
      <c r="G19" s="141">
        <v>45675</v>
      </c>
      <c r="H19" s="141">
        <v>45692</v>
      </c>
      <c r="I19" s="141">
        <f t="shared" si="0"/>
        <v>45703</v>
      </c>
      <c r="J19" s="141">
        <f t="shared" si="1"/>
        <v>45705</v>
      </c>
      <c r="K19" s="141">
        <f t="shared" si="2"/>
        <v>45705</v>
      </c>
      <c r="L19" s="96">
        <f t="shared" si="3"/>
        <v>45720</v>
      </c>
      <c r="M19" s="136"/>
      <c r="N19"/>
    </row>
    <row r="20" spans="1:25" s="14" customFormat="1" ht="19.5" customHeight="1" x14ac:dyDescent="0.25">
      <c r="A20" s="69"/>
      <c r="B20" s="95" t="s">
        <v>111</v>
      </c>
      <c r="C20" s="143" t="s">
        <v>112</v>
      </c>
      <c r="D20" s="141">
        <v>45672</v>
      </c>
      <c r="E20" s="141">
        <f t="shared" si="4"/>
        <v>45677</v>
      </c>
      <c r="F20" s="141">
        <v>45677</v>
      </c>
      <c r="G20" s="141">
        <v>45682</v>
      </c>
      <c r="H20" s="141">
        <v>45699</v>
      </c>
      <c r="I20" s="141">
        <f t="shared" si="0"/>
        <v>45710</v>
      </c>
      <c r="J20" s="141">
        <f t="shared" si="1"/>
        <v>45712</v>
      </c>
      <c r="K20" s="141">
        <f t="shared" si="2"/>
        <v>45712</v>
      </c>
      <c r="L20" s="96">
        <f t="shared" si="3"/>
        <v>45727</v>
      </c>
      <c r="M20" s="136"/>
    </row>
    <row r="21" spans="1:25" s="14" customFormat="1" ht="19.5" customHeight="1" x14ac:dyDescent="0.25">
      <c r="A21" s="69"/>
      <c r="B21" s="95" t="s">
        <v>84</v>
      </c>
      <c r="C21" s="143" t="s">
        <v>113</v>
      </c>
      <c r="D21" s="141">
        <v>45678</v>
      </c>
      <c r="E21" s="141">
        <f t="shared" si="4"/>
        <v>45684</v>
      </c>
      <c r="F21" s="141">
        <v>45684</v>
      </c>
      <c r="G21" s="141">
        <v>45689</v>
      </c>
      <c r="H21" s="141">
        <v>45706</v>
      </c>
      <c r="I21" s="141">
        <f t="shared" si="0"/>
        <v>45717</v>
      </c>
      <c r="J21" s="141">
        <f t="shared" si="1"/>
        <v>45719</v>
      </c>
      <c r="K21" s="141">
        <f t="shared" si="2"/>
        <v>45719</v>
      </c>
      <c r="L21" s="96">
        <f t="shared" si="3"/>
        <v>45734</v>
      </c>
      <c r="M21" s="136"/>
    </row>
    <row r="22" spans="1:25" s="14" customFormat="1" ht="19.5" customHeight="1" x14ac:dyDescent="0.25">
      <c r="A22" s="69"/>
      <c r="B22" s="95" t="s">
        <v>98</v>
      </c>
      <c r="C22" s="143" t="s">
        <v>117</v>
      </c>
      <c r="D22" s="141">
        <v>45685</v>
      </c>
      <c r="E22" s="141">
        <f t="shared" si="4"/>
        <v>45691</v>
      </c>
      <c r="F22" s="141">
        <v>45691</v>
      </c>
      <c r="G22" s="141">
        <v>45696</v>
      </c>
      <c r="H22" s="141">
        <v>45713</v>
      </c>
      <c r="I22" s="141">
        <f t="shared" si="0"/>
        <v>45724</v>
      </c>
      <c r="J22" s="141">
        <f t="shared" si="1"/>
        <v>45726</v>
      </c>
      <c r="K22" s="141">
        <f t="shared" si="2"/>
        <v>45726</v>
      </c>
      <c r="L22" s="96">
        <f t="shared" si="3"/>
        <v>45741</v>
      </c>
      <c r="M22" s="136"/>
      <c r="Y22"/>
    </row>
    <row r="23" spans="1:25" s="14" customFormat="1" ht="19.5" customHeight="1" thickBot="1" x14ac:dyDescent="0.3">
      <c r="A23" s="69"/>
      <c r="B23" s="97" t="s">
        <v>87</v>
      </c>
      <c r="C23" s="98" t="s">
        <v>127</v>
      </c>
      <c r="D23" s="99">
        <v>45700</v>
      </c>
      <c r="E23" s="99">
        <f t="shared" si="4"/>
        <v>45705</v>
      </c>
      <c r="F23" s="99">
        <v>45705</v>
      </c>
      <c r="G23" s="99">
        <v>45710</v>
      </c>
      <c r="H23" s="99">
        <v>45727</v>
      </c>
      <c r="I23" s="99">
        <f t="shared" ref="I23" si="5">(G23+28)</f>
        <v>45738</v>
      </c>
      <c r="J23" s="99">
        <f t="shared" ref="J23" si="6">G23+30</f>
        <v>45740</v>
      </c>
      <c r="K23" s="99">
        <f t="shared" si="2"/>
        <v>45740</v>
      </c>
      <c r="L23" s="100">
        <f t="shared" ref="L23" si="7">(H23+28)</f>
        <v>45755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01" t="s">
        <v>8</v>
      </c>
      <c r="C27" s="201"/>
      <c r="D27" s="201"/>
      <c r="E27" s="201"/>
      <c r="F27" s="201"/>
      <c r="G27" s="201"/>
      <c r="H27" s="11"/>
      <c r="I27" s="11"/>
    </row>
    <row r="28" spans="1:25" ht="23.45" customHeight="1" x14ac:dyDescent="0.25">
      <c r="B28" s="202" t="s">
        <v>3</v>
      </c>
      <c r="C28" s="215" t="s">
        <v>4</v>
      </c>
      <c r="D28" s="236" t="s">
        <v>82</v>
      </c>
      <c r="E28" s="206" t="s">
        <v>5</v>
      </c>
      <c r="F28" s="209" t="s">
        <v>6</v>
      </c>
      <c r="G28" s="196" t="s">
        <v>9</v>
      </c>
      <c r="H28" s="195"/>
      <c r="I28" s="217"/>
    </row>
    <row r="29" spans="1:25" ht="18.600000000000001" customHeight="1" thickBot="1" x14ac:dyDescent="0.3">
      <c r="B29" s="203"/>
      <c r="C29" s="216"/>
      <c r="D29" s="237"/>
      <c r="E29" s="207"/>
      <c r="F29" s="210"/>
      <c r="G29" s="197"/>
      <c r="H29" s="195"/>
      <c r="I29" s="217"/>
    </row>
    <row r="30" spans="1:25" ht="18.75" customHeight="1" x14ac:dyDescent="0.3">
      <c r="B30" s="25" t="s">
        <v>92</v>
      </c>
      <c r="C30" s="83" t="s">
        <v>108</v>
      </c>
      <c r="D30" s="33">
        <f>E30</f>
        <v>46020</v>
      </c>
      <c r="E30" s="33">
        <v>46020</v>
      </c>
      <c r="F30" s="33">
        <v>45659</v>
      </c>
      <c r="G30" s="30">
        <v>45675</v>
      </c>
      <c r="H30" s="137"/>
      <c r="I30" s="86"/>
    </row>
    <row r="31" spans="1:25" ht="18.75" customHeight="1" x14ac:dyDescent="0.3">
      <c r="B31" s="25" t="s">
        <v>116</v>
      </c>
      <c r="C31" s="83" t="s">
        <v>110</v>
      </c>
      <c r="D31" s="33">
        <f>E31</f>
        <v>45664</v>
      </c>
      <c r="E31" s="33">
        <v>45664</v>
      </c>
      <c r="F31" s="33">
        <v>45668</v>
      </c>
      <c r="G31" s="30">
        <v>45684</v>
      </c>
      <c r="H31" s="137"/>
      <c r="I31" s="86"/>
    </row>
    <row r="32" spans="1:25" ht="19.5" customHeight="1" x14ac:dyDescent="0.3">
      <c r="A32" s="73"/>
      <c r="B32" s="25" t="s">
        <v>125</v>
      </c>
      <c r="C32" s="83" t="s">
        <v>96</v>
      </c>
      <c r="D32" s="33">
        <f>E32</f>
        <v>45670</v>
      </c>
      <c r="E32" s="33">
        <v>45670</v>
      </c>
      <c r="F32" s="33">
        <v>45677</v>
      </c>
      <c r="G32" s="30">
        <v>45693</v>
      </c>
      <c r="H32" s="137"/>
      <c r="I32" s="91"/>
    </row>
    <row r="33" spans="1:26" ht="19.5" customHeight="1" thickBot="1" x14ac:dyDescent="0.35">
      <c r="A33" s="73"/>
      <c r="B33" s="26" t="s">
        <v>107</v>
      </c>
      <c r="C33" s="27" t="s">
        <v>126</v>
      </c>
      <c r="D33" s="28">
        <f>E33</f>
        <v>45678</v>
      </c>
      <c r="E33" s="28">
        <v>45678</v>
      </c>
      <c r="F33" s="28">
        <v>45685</v>
      </c>
      <c r="G33" s="31">
        <v>45700</v>
      </c>
      <c r="H33" s="137"/>
      <c r="I33" s="91"/>
    </row>
    <row r="34" spans="1:26" x14ac:dyDescent="0.25">
      <c r="B34" s="200"/>
      <c r="C34" s="200"/>
      <c r="D34" s="200"/>
      <c r="E34" s="200"/>
      <c r="F34" s="200"/>
      <c r="G34" s="200"/>
      <c r="H34" s="200"/>
      <c r="I34" s="23"/>
    </row>
    <row r="35" spans="1:26" ht="25.5" customHeight="1" thickBot="1" x14ac:dyDescent="0.55000000000000004">
      <c r="B35" s="201" t="s">
        <v>10</v>
      </c>
      <c r="C35" s="201"/>
      <c r="D35" s="201"/>
      <c r="E35" s="201"/>
      <c r="F35" s="201"/>
      <c r="G35" s="201"/>
      <c r="H35" s="11"/>
      <c r="I35" s="8"/>
      <c r="T35" s="33"/>
    </row>
    <row r="36" spans="1:26" ht="12.75" customHeight="1" x14ac:dyDescent="0.25">
      <c r="B36" s="202" t="s">
        <v>3</v>
      </c>
      <c r="C36" s="215" t="s">
        <v>4</v>
      </c>
      <c r="D36" s="172" t="s">
        <v>78</v>
      </c>
      <c r="E36" s="206" t="s">
        <v>5</v>
      </c>
      <c r="F36" s="209" t="s">
        <v>6</v>
      </c>
      <c r="G36" s="196" t="s">
        <v>11</v>
      </c>
      <c r="H36" s="195"/>
      <c r="I36" s="224"/>
      <c r="U36" s="225"/>
      <c r="V36" s="226"/>
      <c r="W36" s="146"/>
      <c r="X36" s="222"/>
      <c r="Y36" s="220"/>
      <c r="Z36" s="222"/>
    </row>
    <row r="37" spans="1:26" ht="24.75" customHeight="1" thickBot="1" x14ac:dyDescent="0.3">
      <c r="B37" s="203"/>
      <c r="C37" s="216"/>
      <c r="D37" s="175" t="s">
        <v>32</v>
      </c>
      <c r="E37" s="207"/>
      <c r="F37" s="210"/>
      <c r="G37" s="197"/>
      <c r="H37" s="195"/>
      <c r="I37" s="224"/>
      <c r="U37" s="225"/>
      <c r="V37" s="225"/>
      <c r="W37" s="145"/>
      <c r="X37" s="222"/>
      <c r="Y37" s="221"/>
      <c r="Z37" s="223"/>
    </row>
    <row r="38" spans="1:26" ht="18.75" x14ac:dyDescent="0.3">
      <c r="B38" s="25" t="s">
        <v>119</v>
      </c>
      <c r="C38" s="83" t="s">
        <v>120</v>
      </c>
      <c r="D38" s="33">
        <f>E38</f>
        <v>46021</v>
      </c>
      <c r="E38" s="33">
        <v>46021</v>
      </c>
      <c r="F38" s="33">
        <v>45664</v>
      </c>
      <c r="G38" s="30">
        <v>45686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123</v>
      </c>
      <c r="C39" s="282" t="s">
        <v>124</v>
      </c>
      <c r="D39" s="279">
        <f>E39</f>
        <v>45669</v>
      </c>
      <c r="E39" s="279">
        <v>45669</v>
      </c>
      <c r="F39" s="279">
        <v>45673</v>
      </c>
      <c r="G39" s="30">
        <v>45693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45680</v>
      </c>
      <c r="E40" s="28">
        <v>45680</v>
      </c>
      <c r="F40" s="28">
        <v>45687</v>
      </c>
      <c r="G40" s="31">
        <v>45707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01" t="s">
        <v>12</v>
      </c>
      <c r="C42" s="201"/>
      <c r="D42" s="201"/>
      <c r="E42" s="201"/>
      <c r="F42" s="201"/>
      <c r="G42" s="201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202" t="s">
        <v>3</v>
      </c>
      <c r="C43" s="204" t="s">
        <v>4</v>
      </c>
      <c r="D43" s="176" t="s">
        <v>78</v>
      </c>
      <c r="E43" s="206" t="s">
        <v>5</v>
      </c>
      <c r="F43" s="209" t="s">
        <v>6</v>
      </c>
      <c r="G43" s="196" t="s">
        <v>13</v>
      </c>
      <c r="H43" s="195"/>
      <c r="I43" s="224"/>
      <c r="U43" s="147"/>
      <c r="V43" s="83"/>
      <c r="W43" s="83"/>
      <c r="X43" s="33"/>
      <c r="Y43" s="33"/>
      <c r="Z43" s="33"/>
    </row>
    <row r="44" spans="1:26" ht="19.5" thickBot="1" x14ac:dyDescent="0.35">
      <c r="B44" s="203"/>
      <c r="C44" s="205"/>
      <c r="D44" s="177" t="s">
        <v>32</v>
      </c>
      <c r="E44" s="207"/>
      <c r="F44" s="210"/>
      <c r="G44" s="197"/>
      <c r="H44" s="195"/>
      <c r="I44" s="224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OOCL PANAMA</v>
      </c>
      <c r="C45" s="190" t="str">
        <f>C66</f>
        <v>329N</v>
      </c>
      <c r="D45" s="33">
        <f>D66</f>
        <v>46020</v>
      </c>
      <c r="E45" s="33">
        <f>E66</f>
        <v>46020</v>
      </c>
      <c r="F45" s="33">
        <f>F66</f>
        <v>45664</v>
      </c>
      <c r="G45" s="30">
        <f>F45+14</f>
        <v>45678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KOTA LAMBAI</v>
      </c>
      <c r="C46" s="131" t="str">
        <f>C67</f>
        <v>183N</v>
      </c>
      <c r="D46" s="33">
        <f>E46</f>
        <v>45663</v>
      </c>
      <c r="E46" s="33">
        <f t="shared" ref="E46:F50" si="9">E67</f>
        <v>45663</v>
      </c>
      <c r="F46" s="33">
        <f>F67</f>
        <v>45669</v>
      </c>
      <c r="G46" s="30">
        <f>F46+16</f>
        <v>45685</v>
      </c>
      <c r="H46" s="137"/>
      <c r="I46" s="91"/>
    </row>
    <row r="47" spans="1:26" ht="19.350000000000001" customHeight="1" x14ac:dyDescent="0.3">
      <c r="B47" s="25" t="str">
        <f t="shared" ref="B47:B50" si="10">B68</f>
        <v>OOCL CHICAGO</v>
      </c>
      <c r="C47" s="131" t="str">
        <f>C68</f>
        <v>116N</v>
      </c>
      <c r="D47" s="33">
        <f>E47</f>
        <v>45677</v>
      </c>
      <c r="E47" s="33">
        <f t="shared" si="9"/>
        <v>45677</v>
      </c>
      <c r="F47" s="33">
        <f t="shared" si="9"/>
        <v>45682</v>
      </c>
      <c r="G47" s="30">
        <f>F47+16</f>
        <v>45698</v>
      </c>
      <c r="H47" s="137"/>
      <c r="I47" s="91"/>
    </row>
    <row r="48" spans="1:26" ht="19.350000000000001" customHeight="1" x14ac:dyDescent="0.3">
      <c r="B48" s="25" t="str">
        <f t="shared" si="10"/>
        <v>JOGELA</v>
      </c>
      <c r="C48" s="131" t="str">
        <f>C69</f>
        <v>210N</v>
      </c>
      <c r="D48" s="33">
        <f>E48</f>
        <v>45678</v>
      </c>
      <c r="E48" s="33">
        <f t="shared" si="9"/>
        <v>45678</v>
      </c>
      <c r="F48" s="33">
        <f t="shared" si="9"/>
        <v>45685</v>
      </c>
      <c r="G48" s="30">
        <f>F48+16</f>
        <v>45701</v>
      </c>
      <c r="H48" s="137"/>
      <c r="I48" s="91"/>
    </row>
    <row r="49" spans="2:11" ht="19.5" customHeight="1" x14ac:dyDescent="0.3">
      <c r="B49" s="25" t="str">
        <f t="shared" si="10"/>
        <v>COSCO GENOA</v>
      </c>
      <c r="C49" s="131" t="str">
        <f>C70</f>
        <v>098N</v>
      </c>
      <c r="D49" s="33">
        <f>E49</f>
        <v>45684</v>
      </c>
      <c r="E49" s="33">
        <f t="shared" si="9"/>
        <v>45684</v>
      </c>
      <c r="F49" s="33">
        <f t="shared" si="9"/>
        <v>45692</v>
      </c>
      <c r="G49" s="30">
        <f>F49+16</f>
        <v>45708</v>
      </c>
      <c r="H49" s="137"/>
      <c r="I49" s="91"/>
    </row>
    <row r="50" spans="2:11" ht="19.5" customHeight="1" thickBot="1" x14ac:dyDescent="0.35">
      <c r="B50" s="26" t="str">
        <f t="shared" si="10"/>
        <v>OOCL PANAMA</v>
      </c>
      <c r="C50" s="132" t="str">
        <f>C71</f>
        <v>330N</v>
      </c>
      <c r="D50" s="28">
        <f>E50</f>
        <v>45691</v>
      </c>
      <c r="E50" s="28">
        <f t="shared" si="9"/>
        <v>45691</v>
      </c>
      <c r="F50" s="28">
        <f t="shared" si="9"/>
        <v>45696</v>
      </c>
      <c r="G50" s="31">
        <f>F50+15</f>
        <v>45711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200"/>
      <c r="C62" s="200"/>
      <c r="D62" s="200"/>
      <c r="E62" s="200"/>
      <c r="F62" s="200"/>
      <c r="G62" s="200"/>
      <c r="H62" s="200"/>
      <c r="I62" s="8"/>
    </row>
    <row r="63" spans="2:11" ht="25.5" customHeight="1" thickBot="1" x14ac:dyDescent="0.55000000000000004">
      <c r="B63" s="201" t="s">
        <v>14</v>
      </c>
      <c r="C63" s="201"/>
      <c r="D63" s="201"/>
      <c r="E63" s="201"/>
      <c r="F63" s="201"/>
      <c r="G63" s="201"/>
      <c r="H63" s="201"/>
      <c r="I63" s="11"/>
    </row>
    <row r="64" spans="2:11" ht="18.75" customHeight="1" x14ac:dyDescent="0.25">
      <c r="B64" s="202" t="s">
        <v>3</v>
      </c>
      <c r="C64" s="204" t="s">
        <v>4</v>
      </c>
      <c r="D64" s="176" t="s">
        <v>78</v>
      </c>
      <c r="E64" s="206" t="s">
        <v>5</v>
      </c>
      <c r="F64" s="209" t="s">
        <v>6</v>
      </c>
      <c r="G64" s="209" t="s">
        <v>15</v>
      </c>
      <c r="H64" s="209" t="s">
        <v>58</v>
      </c>
      <c r="I64" s="209" t="s">
        <v>16</v>
      </c>
      <c r="J64" s="196" t="s">
        <v>73</v>
      </c>
      <c r="K64" s="195"/>
    </row>
    <row r="65" spans="1:11" ht="18.75" customHeight="1" thickBot="1" x14ac:dyDescent="0.3">
      <c r="B65" s="203"/>
      <c r="C65" s="205"/>
      <c r="D65" s="177" t="s">
        <v>32</v>
      </c>
      <c r="E65" s="207"/>
      <c r="F65" s="210"/>
      <c r="G65" s="210"/>
      <c r="H65" s="210"/>
      <c r="I65" s="210"/>
      <c r="J65" s="197"/>
      <c r="K65" s="195"/>
    </row>
    <row r="66" spans="1:11" ht="18.75" x14ac:dyDescent="0.3">
      <c r="A66" s="70"/>
      <c r="B66" s="25" t="s">
        <v>91</v>
      </c>
      <c r="C66" s="131" t="s">
        <v>102</v>
      </c>
      <c r="D66" s="33">
        <f t="shared" ref="D66:D70" si="11">E66</f>
        <v>46020</v>
      </c>
      <c r="E66" s="33">
        <v>46020</v>
      </c>
      <c r="F66" s="33">
        <v>45664</v>
      </c>
      <c r="G66" s="33">
        <v>45677</v>
      </c>
      <c r="H66" s="33">
        <f t="shared" ref="H66:H71" si="12">F66+26</f>
        <v>45690</v>
      </c>
      <c r="I66" s="33">
        <f>F66+26</f>
        <v>45690</v>
      </c>
      <c r="J66" s="30">
        <f>F66+25</f>
        <v>45689</v>
      </c>
      <c r="K66" s="137"/>
    </row>
    <row r="67" spans="1:11" ht="19.5" customHeight="1" x14ac:dyDescent="0.3">
      <c r="A67" s="70"/>
      <c r="B67" s="25" t="s">
        <v>71</v>
      </c>
      <c r="C67" s="131" t="s">
        <v>103</v>
      </c>
      <c r="D67" s="33">
        <f t="shared" si="11"/>
        <v>45663</v>
      </c>
      <c r="E67" s="33">
        <v>45663</v>
      </c>
      <c r="F67" s="33">
        <v>45669</v>
      </c>
      <c r="G67" s="33">
        <v>45682</v>
      </c>
      <c r="H67" s="33">
        <f>F67+26</f>
        <v>45695</v>
      </c>
      <c r="I67" s="33">
        <f>F67+26</f>
        <v>45695</v>
      </c>
      <c r="J67" s="30">
        <f>F67+25</f>
        <v>45694</v>
      </c>
      <c r="K67" s="137"/>
    </row>
    <row r="68" spans="1:11" ht="19.5" customHeight="1" x14ac:dyDescent="0.3">
      <c r="A68" s="70"/>
      <c r="B68" s="25" t="s">
        <v>74</v>
      </c>
      <c r="C68" s="131" t="s">
        <v>106</v>
      </c>
      <c r="D68" s="33">
        <f t="shared" si="11"/>
        <v>45677</v>
      </c>
      <c r="E68" s="33">
        <v>45677</v>
      </c>
      <c r="F68" s="33">
        <v>45682</v>
      </c>
      <c r="G68" s="33">
        <v>45694</v>
      </c>
      <c r="H68" s="33">
        <f>F68+26</f>
        <v>45708</v>
      </c>
      <c r="I68" s="33">
        <f t="shared" ref="I68:I71" si="13">F68+26</f>
        <v>45708</v>
      </c>
      <c r="J68" s="30">
        <f t="shared" ref="J68:J71" si="14">F68+25</f>
        <v>45707</v>
      </c>
      <c r="K68" s="137"/>
    </row>
    <row r="69" spans="1:11" ht="19.5" customHeight="1" x14ac:dyDescent="0.3">
      <c r="A69" s="70"/>
      <c r="B69" s="25" t="s">
        <v>109</v>
      </c>
      <c r="C69" s="131" t="s">
        <v>118</v>
      </c>
      <c r="D69" s="33">
        <f t="shared" si="11"/>
        <v>45678</v>
      </c>
      <c r="E69" s="33">
        <v>45678</v>
      </c>
      <c r="F69" s="33">
        <v>45685</v>
      </c>
      <c r="G69" s="33">
        <v>45696</v>
      </c>
      <c r="H69" s="33">
        <f>F69+26</f>
        <v>45711</v>
      </c>
      <c r="I69" s="33">
        <f t="shared" si="13"/>
        <v>45711</v>
      </c>
      <c r="J69" s="30">
        <f t="shared" si="14"/>
        <v>45710</v>
      </c>
      <c r="K69" s="137"/>
    </row>
    <row r="70" spans="1:11" ht="19.5" customHeight="1" x14ac:dyDescent="0.3">
      <c r="A70" s="70"/>
      <c r="B70" s="25" t="s">
        <v>46</v>
      </c>
      <c r="C70" s="131" t="s">
        <v>121</v>
      </c>
      <c r="D70" s="33">
        <f t="shared" si="11"/>
        <v>45684</v>
      </c>
      <c r="E70" s="33">
        <v>45684</v>
      </c>
      <c r="F70" s="33">
        <v>45692</v>
      </c>
      <c r="G70" s="33">
        <v>45703</v>
      </c>
      <c r="H70" s="33">
        <f t="shared" si="12"/>
        <v>45718</v>
      </c>
      <c r="I70" s="33">
        <f t="shared" si="13"/>
        <v>45718</v>
      </c>
      <c r="J70" s="30">
        <f t="shared" si="14"/>
        <v>45717</v>
      </c>
      <c r="K70" s="137"/>
    </row>
    <row r="71" spans="1:11" ht="19.5" customHeight="1" thickBot="1" x14ac:dyDescent="0.35">
      <c r="A71" s="70"/>
      <c r="B71" s="26" t="s">
        <v>91</v>
      </c>
      <c r="C71" s="132" t="s">
        <v>128</v>
      </c>
      <c r="D71" s="28">
        <f>E71</f>
        <v>45691</v>
      </c>
      <c r="E71" s="28">
        <v>45691</v>
      </c>
      <c r="F71" s="28">
        <v>45696</v>
      </c>
      <c r="G71" s="28">
        <v>45710</v>
      </c>
      <c r="H71" s="28">
        <f t="shared" si="12"/>
        <v>45722</v>
      </c>
      <c r="I71" s="28">
        <f t="shared" si="13"/>
        <v>45722</v>
      </c>
      <c r="J71" s="31">
        <f t="shared" si="14"/>
        <v>45721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01" t="s">
        <v>56</v>
      </c>
      <c r="C73" s="201"/>
      <c r="D73" s="201"/>
      <c r="E73" s="201"/>
      <c r="F73" s="201"/>
      <c r="G73" s="201"/>
      <c r="H73" s="201"/>
      <c r="I73" s="201"/>
    </row>
    <row r="74" spans="1:11" ht="18" customHeight="1" x14ac:dyDescent="0.25">
      <c r="B74" s="202" t="s">
        <v>3</v>
      </c>
      <c r="C74" s="204" t="s">
        <v>4</v>
      </c>
      <c r="D74" s="176" t="s">
        <v>78</v>
      </c>
      <c r="E74" s="206" t="s">
        <v>5</v>
      </c>
      <c r="F74" s="209" t="s">
        <v>6</v>
      </c>
      <c r="G74" s="209" t="s">
        <v>15</v>
      </c>
      <c r="H74" s="196" t="s">
        <v>18</v>
      </c>
      <c r="I74" s="211" t="s">
        <v>51</v>
      </c>
      <c r="J74" s="196" t="s">
        <v>52</v>
      </c>
      <c r="K74" s="195"/>
    </row>
    <row r="75" spans="1:11" ht="18" customHeight="1" thickBot="1" x14ac:dyDescent="0.3">
      <c r="B75" s="203"/>
      <c r="C75" s="205"/>
      <c r="D75" s="177" t="s">
        <v>32</v>
      </c>
      <c r="E75" s="207"/>
      <c r="F75" s="210"/>
      <c r="G75" s="210"/>
      <c r="H75" s="197"/>
      <c r="I75" s="212"/>
      <c r="J75" s="197"/>
      <c r="K75" s="195"/>
    </row>
    <row r="76" spans="1:11" ht="19.5" customHeight="1" x14ac:dyDescent="0.3">
      <c r="B76" s="25" t="str">
        <f>B66</f>
        <v>OOCL PANAMA</v>
      </c>
      <c r="C76" s="131" t="str">
        <f>C66</f>
        <v>329N</v>
      </c>
      <c r="D76" s="33">
        <f>E76</f>
        <v>46020</v>
      </c>
      <c r="E76" s="33">
        <f>E66</f>
        <v>46020</v>
      </c>
      <c r="F76" s="33">
        <f>F66</f>
        <v>45664</v>
      </c>
      <c r="G76" s="33">
        <f>G66</f>
        <v>45677</v>
      </c>
      <c r="H76" s="33">
        <f>(F76+32)</f>
        <v>45696</v>
      </c>
      <c r="I76" s="64">
        <f>(F76)+38</f>
        <v>45702</v>
      </c>
      <c r="J76" s="30">
        <f>(F76)+28</f>
        <v>45692</v>
      </c>
      <c r="K76" s="137"/>
    </row>
    <row r="77" spans="1:11" ht="19.5" customHeight="1" x14ac:dyDescent="0.3">
      <c r="B77" s="25" t="str">
        <f t="shared" ref="B77:C79" si="15">B67</f>
        <v>KOTA LAMBAI</v>
      </c>
      <c r="C77" s="131" t="str">
        <f t="shared" si="15"/>
        <v>183N</v>
      </c>
      <c r="D77" s="33">
        <f t="shared" ref="D77:D81" si="16">E77</f>
        <v>45663</v>
      </c>
      <c r="E77" s="33">
        <f t="shared" ref="E77:F79" si="17">E67</f>
        <v>45663</v>
      </c>
      <c r="F77" s="33">
        <f>F67</f>
        <v>45669</v>
      </c>
      <c r="G77" s="33">
        <f t="shared" ref="G77:G78" si="18">G67</f>
        <v>45682</v>
      </c>
      <c r="H77" s="33">
        <f t="shared" ref="H77:H81" si="19">(F77+32)</f>
        <v>45701</v>
      </c>
      <c r="I77" s="33">
        <f t="shared" ref="I77:I81" si="20">(F77)+38</f>
        <v>45707</v>
      </c>
      <c r="J77" s="30">
        <f>(F77)+28</f>
        <v>45697</v>
      </c>
      <c r="K77" s="137"/>
    </row>
    <row r="78" spans="1:11" ht="19.5" customHeight="1" x14ac:dyDescent="0.3">
      <c r="B78" s="25" t="str">
        <f t="shared" si="15"/>
        <v>OOCL CHICAGO</v>
      </c>
      <c r="C78" s="131" t="str">
        <f t="shared" si="15"/>
        <v>116N</v>
      </c>
      <c r="D78" s="33">
        <f>E78</f>
        <v>45677</v>
      </c>
      <c r="E78" s="33">
        <f t="shared" si="17"/>
        <v>45677</v>
      </c>
      <c r="F78" s="33">
        <f>F68</f>
        <v>45682</v>
      </c>
      <c r="G78" s="33">
        <f t="shared" si="18"/>
        <v>45694</v>
      </c>
      <c r="H78" s="33">
        <f t="shared" si="19"/>
        <v>45714</v>
      </c>
      <c r="I78" s="33">
        <f t="shared" si="20"/>
        <v>45720</v>
      </c>
      <c r="J78" s="30">
        <f>(F78)+28</f>
        <v>45710</v>
      </c>
      <c r="K78" s="137"/>
    </row>
    <row r="79" spans="1:11" ht="19.5" customHeight="1" x14ac:dyDescent="0.3">
      <c r="B79" s="25" t="str">
        <f t="shared" si="15"/>
        <v>JOGELA</v>
      </c>
      <c r="C79" s="131" t="str">
        <f t="shared" si="15"/>
        <v>210N</v>
      </c>
      <c r="D79" s="33">
        <f t="shared" si="16"/>
        <v>45678</v>
      </c>
      <c r="E79" s="33">
        <f t="shared" si="17"/>
        <v>45678</v>
      </c>
      <c r="F79" s="33">
        <f t="shared" si="17"/>
        <v>45685</v>
      </c>
      <c r="G79" s="33">
        <f>G69</f>
        <v>45696</v>
      </c>
      <c r="H79" s="33">
        <f t="shared" si="19"/>
        <v>45717</v>
      </c>
      <c r="I79" s="33">
        <f t="shared" si="20"/>
        <v>45723</v>
      </c>
      <c r="J79" s="30">
        <f>(F79)+28</f>
        <v>45713</v>
      </c>
      <c r="K79" s="137"/>
    </row>
    <row r="80" spans="1:11" ht="19.5" customHeight="1" x14ac:dyDescent="0.3">
      <c r="B80" s="25" t="str">
        <f>B70</f>
        <v>COSCO GENOA</v>
      </c>
      <c r="C80" s="131" t="str">
        <f>C70</f>
        <v>098N</v>
      </c>
      <c r="D80" s="33">
        <f t="shared" si="16"/>
        <v>45684</v>
      </c>
      <c r="E80" s="33">
        <f t="shared" ref="E80:G81" si="21">E70</f>
        <v>45684</v>
      </c>
      <c r="F80" s="33">
        <f t="shared" si="21"/>
        <v>45692</v>
      </c>
      <c r="G80" s="33">
        <f t="shared" si="21"/>
        <v>45703</v>
      </c>
      <c r="H80" s="33">
        <f t="shared" si="19"/>
        <v>45724</v>
      </c>
      <c r="I80" s="33">
        <f t="shared" si="20"/>
        <v>45730</v>
      </c>
      <c r="J80" s="30">
        <f>(F80)+28</f>
        <v>45720</v>
      </c>
      <c r="K80" s="137"/>
    </row>
    <row r="81" spans="2:11" ht="19.5" customHeight="1" thickBot="1" x14ac:dyDescent="0.35">
      <c r="B81" s="26" t="str">
        <f>B71</f>
        <v>OOCL PANAMA</v>
      </c>
      <c r="C81" s="132" t="str">
        <f>C71</f>
        <v>330N</v>
      </c>
      <c r="D81" s="28">
        <f t="shared" si="16"/>
        <v>45691</v>
      </c>
      <c r="E81" s="28">
        <f t="shared" si="21"/>
        <v>45691</v>
      </c>
      <c r="F81" s="28">
        <f t="shared" si="21"/>
        <v>45696</v>
      </c>
      <c r="G81" s="28">
        <f t="shared" si="21"/>
        <v>45710</v>
      </c>
      <c r="H81" s="28">
        <f t="shared" si="19"/>
        <v>45728</v>
      </c>
      <c r="I81" s="28">
        <f t="shared" si="20"/>
        <v>45734</v>
      </c>
      <c r="J81" s="31">
        <f t="shared" ref="J81" si="22">(F81)+28</f>
        <v>45724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01" t="s">
        <v>19</v>
      </c>
      <c r="C83" s="201"/>
      <c r="D83" s="201"/>
      <c r="E83" s="201"/>
      <c r="F83" s="201"/>
      <c r="G83" s="201"/>
      <c r="H83" s="201"/>
      <c r="I83" s="201"/>
    </row>
    <row r="84" spans="2:11" ht="18" customHeight="1" x14ac:dyDescent="0.25">
      <c r="B84" s="202" t="s">
        <v>3</v>
      </c>
      <c r="C84" s="204" t="s">
        <v>4</v>
      </c>
      <c r="D84" s="176" t="s">
        <v>78</v>
      </c>
      <c r="E84" s="206" t="s">
        <v>5</v>
      </c>
      <c r="F84" s="209" t="s">
        <v>6</v>
      </c>
      <c r="G84" s="209" t="s">
        <v>15</v>
      </c>
      <c r="H84" s="209" t="s">
        <v>68</v>
      </c>
      <c r="I84" s="209" t="s">
        <v>54</v>
      </c>
      <c r="J84" s="196" t="s">
        <v>20</v>
      </c>
      <c r="K84" s="195"/>
    </row>
    <row r="85" spans="2:11" ht="24" customHeight="1" thickBot="1" x14ac:dyDescent="0.3">
      <c r="B85" s="203"/>
      <c r="C85" s="205"/>
      <c r="D85" s="177" t="s">
        <v>32</v>
      </c>
      <c r="E85" s="207"/>
      <c r="F85" s="210"/>
      <c r="G85" s="210"/>
      <c r="H85" s="210"/>
      <c r="I85" s="210"/>
      <c r="J85" s="197"/>
      <c r="K85" s="195"/>
    </row>
    <row r="86" spans="2:11" ht="19.5" customHeight="1" x14ac:dyDescent="0.3">
      <c r="B86" s="25" t="str">
        <f>B95</f>
        <v>OOCL PANAMA</v>
      </c>
      <c r="C86" s="131" t="str">
        <f t="shared" ref="C86:C91" si="23">C66</f>
        <v>329N</v>
      </c>
      <c r="D86" s="33">
        <f t="shared" ref="D86:D91" si="24">E86</f>
        <v>46020</v>
      </c>
      <c r="E86" s="33">
        <f>E66</f>
        <v>46020</v>
      </c>
      <c r="F86" s="33">
        <f>F66</f>
        <v>45664</v>
      </c>
      <c r="G86" s="33">
        <f>G76</f>
        <v>45677</v>
      </c>
      <c r="H86" s="33">
        <f>F86+48</f>
        <v>45712</v>
      </c>
      <c r="I86" s="33">
        <f>F86+48</f>
        <v>45712</v>
      </c>
      <c r="J86" s="30">
        <f>G86+45</f>
        <v>45722</v>
      </c>
      <c r="K86" s="137"/>
    </row>
    <row r="87" spans="2:11" ht="19.5" customHeight="1" x14ac:dyDescent="0.3">
      <c r="B87" s="25" t="str">
        <f t="shared" ref="B87:B91" si="25">B67</f>
        <v>KOTA LAMBAI</v>
      </c>
      <c r="C87" s="131" t="str">
        <f t="shared" si="23"/>
        <v>183N</v>
      </c>
      <c r="D87" s="33">
        <f t="shared" si="24"/>
        <v>45663</v>
      </c>
      <c r="E87" s="33">
        <f>E67</f>
        <v>45663</v>
      </c>
      <c r="F87" s="33">
        <f t="shared" ref="F87:F91" si="26">F67</f>
        <v>45669</v>
      </c>
      <c r="G87" s="33">
        <f t="shared" ref="G87:G88" si="27">G77</f>
        <v>45682</v>
      </c>
      <c r="H87" s="33">
        <f t="shared" ref="H87:H91" si="28">F87+48</f>
        <v>45717</v>
      </c>
      <c r="I87" s="33">
        <f t="shared" ref="I87:I91" si="29">F87+48</f>
        <v>45717</v>
      </c>
      <c r="J87" s="30">
        <f t="shared" ref="J87:J91" si="30">G87+45</f>
        <v>45727</v>
      </c>
      <c r="K87" s="137"/>
    </row>
    <row r="88" spans="2:11" ht="19.5" customHeight="1" x14ac:dyDescent="0.3">
      <c r="B88" s="25" t="str">
        <f t="shared" si="25"/>
        <v>OOCL CHICAGO</v>
      </c>
      <c r="C88" s="131" t="str">
        <f t="shared" si="23"/>
        <v>116N</v>
      </c>
      <c r="D88" s="33">
        <f t="shared" si="24"/>
        <v>45677</v>
      </c>
      <c r="E88" s="33">
        <f>E68</f>
        <v>45677</v>
      </c>
      <c r="F88" s="33">
        <f>F68</f>
        <v>45682</v>
      </c>
      <c r="G88" s="33">
        <f t="shared" si="27"/>
        <v>45694</v>
      </c>
      <c r="H88" s="33">
        <f t="shared" si="28"/>
        <v>45730</v>
      </c>
      <c r="I88" s="33">
        <f t="shared" si="29"/>
        <v>45730</v>
      </c>
      <c r="J88" s="30">
        <f t="shared" si="30"/>
        <v>45739</v>
      </c>
      <c r="K88" s="137"/>
    </row>
    <row r="89" spans="2:11" ht="19.5" customHeight="1" x14ac:dyDescent="0.3">
      <c r="B89" s="25" t="str">
        <f t="shared" si="25"/>
        <v>JOGELA</v>
      </c>
      <c r="C89" s="131" t="str">
        <f t="shared" si="23"/>
        <v>210N</v>
      </c>
      <c r="D89" s="33">
        <f t="shared" si="24"/>
        <v>45678</v>
      </c>
      <c r="E89" s="33">
        <f>E69</f>
        <v>45678</v>
      </c>
      <c r="F89" s="33">
        <f>F69</f>
        <v>45685</v>
      </c>
      <c r="G89" s="33">
        <f>G79</f>
        <v>45696</v>
      </c>
      <c r="H89" s="33">
        <f t="shared" si="28"/>
        <v>45733</v>
      </c>
      <c r="I89" s="33">
        <f t="shared" si="29"/>
        <v>45733</v>
      </c>
      <c r="J89" s="30">
        <f t="shared" si="30"/>
        <v>45741</v>
      </c>
      <c r="K89" s="137"/>
    </row>
    <row r="90" spans="2:11" ht="19.5" customHeight="1" x14ac:dyDescent="0.3">
      <c r="B90" s="25" t="str">
        <f t="shared" si="25"/>
        <v>COSCO GENOA</v>
      </c>
      <c r="C90" s="131" t="str">
        <f t="shared" si="23"/>
        <v>098N</v>
      </c>
      <c r="D90" s="33">
        <f t="shared" si="24"/>
        <v>45684</v>
      </c>
      <c r="E90" s="33">
        <f>E70</f>
        <v>45684</v>
      </c>
      <c r="F90" s="33">
        <f>F70</f>
        <v>45692</v>
      </c>
      <c r="G90" s="33">
        <f>G80</f>
        <v>45703</v>
      </c>
      <c r="H90" s="33">
        <f t="shared" si="28"/>
        <v>45740</v>
      </c>
      <c r="I90" s="33">
        <f t="shared" si="29"/>
        <v>45740</v>
      </c>
      <c r="J90" s="30">
        <f t="shared" si="30"/>
        <v>45748</v>
      </c>
      <c r="K90" s="137"/>
    </row>
    <row r="91" spans="2:11" ht="19.5" customHeight="1" thickBot="1" x14ac:dyDescent="0.35">
      <c r="B91" s="26" t="str">
        <f t="shared" si="25"/>
        <v>OOCL PANAMA</v>
      </c>
      <c r="C91" s="132" t="str">
        <f t="shared" si="23"/>
        <v>330N</v>
      </c>
      <c r="D91" s="28">
        <f t="shared" si="24"/>
        <v>45691</v>
      </c>
      <c r="E91" s="28">
        <f>E71</f>
        <v>45691</v>
      </c>
      <c r="F91" s="28">
        <f t="shared" si="26"/>
        <v>45696</v>
      </c>
      <c r="G91" s="28">
        <f>G81</f>
        <v>45710</v>
      </c>
      <c r="H91" s="28">
        <f t="shared" si="28"/>
        <v>45744</v>
      </c>
      <c r="I91" s="28">
        <f t="shared" si="29"/>
        <v>45744</v>
      </c>
      <c r="J91" s="31">
        <f t="shared" si="30"/>
        <v>45755</v>
      </c>
      <c r="K91" s="137"/>
    </row>
    <row r="92" spans="2:11" ht="38.25" customHeight="1" thickBot="1" x14ac:dyDescent="0.55000000000000004">
      <c r="B92" s="201" t="s">
        <v>21</v>
      </c>
      <c r="C92" s="201"/>
      <c r="D92" s="201"/>
      <c r="E92" s="201"/>
      <c r="F92" s="201"/>
      <c r="G92" s="201"/>
      <c r="H92" s="201"/>
      <c r="I92" s="201"/>
    </row>
    <row r="93" spans="2:11" ht="20.25" customHeight="1" x14ac:dyDescent="0.25">
      <c r="B93" s="202" t="s">
        <v>3</v>
      </c>
      <c r="C93" s="204" t="s">
        <v>4</v>
      </c>
      <c r="D93" s="176" t="s">
        <v>78</v>
      </c>
      <c r="E93" s="206" t="s">
        <v>5</v>
      </c>
      <c r="F93" s="209" t="s">
        <v>6</v>
      </c>
      <c r="G93" s="209" t="s">
        <v>15</v>
      </c>
      <c r="H93" s="209" t="s">
        <v>80</v>
      </c>
      <c r="I93" s="209" t="s">
        <v>81</v>
      </c>
      <c r="J93" s="196" t="s">
        <v>53</v>
      </c>
      <c r="K93" s="195"/>
    </row>
    <row r="94" spans="2:11" ht="20.100000000000001" customHeight="1" thickBot="1" x14ac:dyDescent="0.3">
      <c r="B94" s="203"/>
      <c r="C94" s="205"/>
      <c r="D94" s="177" t="s">
        <v>32</v>
      </c>
      <c r="E94" s="207"/>
      <c r="F94" s="210"/>
      <c r="G94" s="210"/>
      <c r="H94" s="210"/>
      <c r="I94" s="210"/>
      <c r="J94" s="197"/>
      <c r="K94" s="195"/>
    </row>
    <row r="95" spans="2:11" ht="19.5" customHeight="1" x14ac:dyDescent="0.3">
      <c r="B95" s="25" t="str">
        <f t="shared" ref="B95:C100" si="31">B66</f>
        <v>OOCL PANAMA</v>
      </c>
      <c r="C95" s="131" t="str">
        <f t="shared" si="31"/>
        <v>329N</v>
      </c>
      <c r="D95" s="33">
        <f t="shared" ref="D95:D100" si="32">E95</f>
        <v>46020</v>
      </c>
      <c r="E95" s="33">
        <f>E66</f>
        <v>46020</v>
      </c>
      <c r="F95" s="33">
        <f t="shared" ref="F95:G99" si="33">F86</f>
        <v>45664</v>
      </c>
      <c r="G95" s="33">
        <f t="shared" si="33"/>
        <v>45677</v>
      </c>
      <c r="H95" s="33">
        <f>F95+42</f>
        <v>45706</v>
      </c>
      <c r="I95" s="33">
        <f t="shared" ref="I95:I100" si="34">F95+51</f>
        <v>45715</v>
      </c>
      <c r="J95" s="30">
        <f>F95+51</f>
        <v>45715</v>
      </c>
      <c r="K95" s="137"/>
    </row>
    <row r="96" spans="2:11" ht="19.5" customHeight="1" x14ac:dyDescent="0.3">
      <c r="B96" s="25" t="str">
        <f t="shared" si="31"/>
        <v>KOTA LAMBAI</v>
      </c>
      <c r="C96" s="131" t="str">
        <f t="shared" si="31"/>
        <v>183N</v>
      </c>
      <c r="D96" s="33">
        <f t="shared" si="32"/>
        <v>45663</v>
      </c>
      <c r="E96" s="33">
        <f>E67</f>
        <v>45663</v>
      </c>
      <c r="F96" s="33">
        <f t="shared" si="33"/>
        <v>45669</v>
      </c>
      <c r="G96" s="33">
        <f t="shared" si="33"/>
        <v>45682</v>
      </c>
      <c r="H96" s="33">
        <f t="shared" ref="H96:H100" si="35">F96+42</f>
        <v>45711</v>
      </c>
      <c r="I96" s="33">
        <f t="shared" si="34"/>
        <v>45720</v>
      </c>
      <c r="J96" s="30">
        <f>F96+51</f>
        <v>45720</v>
      </c>
      <c r="K96" s="137"/>
    </row>
    <row r="97" spans="2:11" ht="19.5" customHeight="1" x14ac:dyDescent="0.3">
      <c r="B97" s="25" t="str">
        <f t="shared" si="31"/>
        <v>OOCL CHICAGO</v>
      </c>
      <c r="C97" s="131" t="str">
        <f t="shared" si="31"/>
        <v>116N</v>
      </c>
      <c r="D97" s="33">
        <f t="shared" si="32"/>
        <v>45677</v>
      </c>
      <c r="E97" s="33">
        <f>E68</f>
        <v>45677</v>
      </c>
      <c r="F97" s="33">
        <f t="shared" si="33"/>
        <v>45682</v>
      </c>
      <c r="G97" s="33">
        <f t="shared" si="33"/>
        <v>45694</v>
      </c>
      <c r="H97" s="33">
        <f t="shared" si="35"/>
        <v>45724</v>
      </c>
      <c r="I97" s="33">
        <f t="shared" si="34"/>
        <v>45733</v>
      </c>
      <c r="J97" s="30">
        <f>F97+51</f>
        <v>45733</v>
      </c>
      <c r="K97" s="137"/>
    </row>
    <row r="98" spans="2:11" ht="19.5" customHeight="1" x14ac:dyDescent="0.3">
      <c r="B98" s="25" t="str">
        <f t="shared" si="31"/>
        <v>JOGELA</v>
      </c>
      <c r="C98" s="131" t="str">
        <f t="shared" si="31"/>
        <v>210N</v>
      </c>
      <c r="D98" s="33">
        <f t="shared" si="32"/>
        <v>45678</v>
      </c>
      <c r="E98" s="33">
        <f>E69</f>
        <v>45678</v>
      </c>
      <c r="F98" s="33">
        <f t="shared" si="33"/>
        <v>45685</v>
      </c>
      <c r="G98" s="33">
        <f t="shared" si="33"/>
        <v>45696</v>
      </c>
      <c r="H98" s="33">
        <f t="shared" si="35"/>
        <v>45727</v>
      </c>
      <c r="I98" s="33">
        <f t="shared" si="34"/>
        <v>45736</v>
      </c>
      <c r="J98" s="30">
        <f t="shared" ref="J98:J100" si="36">F98+51</f>
        <v>45736</v>
      </c>
      <c r="K98" s="137"/>
    </row>
    <row r="99" spans="2:11" ht="19.5" customHeight="1" x14ac:dyDescent="0.3">
      <c r="B99" s="25" t="str">
        <f t="shared" si="31"/>
        <v>COSCO GENOA</v>
      </c>
      <c r="C99" s="131" t="str">
        <f t="shared" si="31"/>
        <v>098N</v>
      </c>
      <c r="D99" s="33">
        <f t="shared" si="32"/>
        <v>45684</v>
      </c>
      <c r="E99" s="33">
        <f>E70</f>
        <v>45684</v>
      </c>
      <c r="F99" s="33">
        <f t="shared" si="33"/>
        <v>45692</v>
      </c>
      <c r="G99" s="33">
        <f t="shared" si="33"/>
        <v>45703</v>
      </c>
      <c r="H99" s="33">
        <f t="shared" si="35"/>
        <v>45734</v>
      </c>
      <c r="I99" s="33">
        <f t="shared" si="34"/>
        <v>45743</v>
      </c>
      <c r="J99" s="30">
        <f t="shared" si="36"/>
        <v>45743</v>
      </c>
      <c r="K99" s="137"/>
    </row>
    <row r="100" spans="2:11" ht="19.5" customHeight="1" thickBot="1" x14ac:dyDescent="0.35">
      <c r="B100" s="26" t="str">
        <f t="shared" si="31"/>
        <v>OOCL PANAMA</v>
      </c>
      <c r="C100" s="132" t="str">
        <f t="shared" si="31"/>
        <v>330N</v>
      </c>
      <c r="D100" s="28">
        <f t="shared" si="32"/>
        <v>45691</v>
      </c>
      <c r="E100" s="28">
        <f t="shared" ref="E100" si="37">E71</f>
        <v>45691</v>
      </c>
      <c r="F100" s="28">
        <f t="shared" ref="F100:G100" si="38">F91</f>
        <v>45696</v>
      </c>
      <c r="G100" s="28">
        <f t="shared" si="38"/>
        <v>45710</v>
      </c>
      <c r="H100" s="28">
        <f t="shared" si="35"/>
        <v>45738</v>
      </c>
      <c r="I100" s="28">
        <f t="shared" si="34"/>
        <v>45747</v>
      </c>
      <c r="J100" s="31">
        <f t="shared" si="36"/>
        <v>45747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01" t="s">
        <v>43</v>
      </c>
      <c r="C111" s="201"/>
      <c r="D111" s="201"/>
      <c r="E111" s="201"/>
      <c r="F111" s="201"/>
      <c r="G111" s="201"/>
      <c r="H111" s="201"/>
      <c r="I111" s="201"/>
    </row>
    <row r="112" spans="2:11" ht="12.75" customHeight="1" x14ac:dyDescent="0.25">
      <c r="B112" s="202" t="s">
        <v>3</v>
      </c>
      <c r="C112" s="204" t="s">
        <v>4</v>
      </c>
      <c r="D112" s="176" t="s">
        <v>78</v>
      </c>
      <c r="E112" s="206" t="s">
        <v>5</v>
      </c>
      <c r="F112" s="209" t="s">
        <v>6</v>
      </c>
      <c r="G112" s="209" t="s">
        <v>23</v>
      </c>
      <c r="H112" s="209" t="s">
        <v>24</v>
      </c>
      <c r="I112" s="196" t="s">
        <v>25</v>
      </c>
      <c r="J112" s="195"/>
    </row>
    <row r="113" spans="2:10" ht="25.5" customHeight="1" thickBot="1" x14ac:dyDescent="0.3">
      <c r="B113" s="203"/>
      <c r="C113" s="205"/>
      <c r="D113" s="177" t="s">
        <v>32</v>
      </c>
      <c r="E113" s="207"/>
      <c r="F113" s="210"/>
      <c r="G113" s="210"/>
      <c r="H113" s="210"/>
      <c r="I113" s="197"/>
      <c r="J113" s="195"/>
    </row>
    <row r="114" spans="2:10" ht="19.5" customHeight="1" x14ac:dyDescent="0.3">
      <c r="B114" s="79" t="s">
        <v>90</v>
      </c>
      <c r="C114" s="138">
        <v>2527</v>
      </c>
      <c r="D114" s="84">
        <f t="shared" ref="D114:D121" si="39">E114</f>
        <v>46020</v>
      </c>
      <c r="E114" s="84">
        <v>46020</v>
      </c>
      <c r="F114" s="84">
        <v>45664</v>
      </c>
      <c r="G114" s="84">
        <v>45670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104</v>
      </c>
      <c r="C115" s="138">
        <v>2601</v>
      </c>
      <c r="D115" s="84">
        <f t="shared" si="39"/>
        <v>45663</v>
      </c>
      <c r="E115" s="84">
        <v>45663</v>
      </c>
      <c r="F115" s="84">
        <v>45671</v>
      </c>
      <c r="G115" s="84">
        <v>45677</v>
      </c>
      <c r="H115" s="84">
        <f>(G115+12)</f>
        <v>45689</v>
      </c>
      <c r="I115" s="16">
        <f>(G115+18)</f>
        <v>45695</v>
      </c>
      <c r="J115" s="68"/>
    </row>
    <row r="116" spans="2:10" ht="19.5" customHeight="1" x14ac:dyDescent="0.3">
      <c r="B116" s="79" t="s">
        <v>93</v>
      </c>
      <c r="C116" s="138">
        <v>2601</v>
      </c>
      <c r="D116" s="84">
        <f t="shared" si="39"/>
        <v>45670</v>
      </c>
      <c r="E116" s="84">
        <v>45670</v>
      </c>
      <c r="F116" s="84">
        <v>45678</v>
      </c>
      <c r="G116" s="84">
        <v>45684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114</v>
      </c>
      <c r="C117" s="138">
        <v>2601</v>
      </c>
      <c r="D117" s="84">
        <f t="shared" si="39"/>
        <v>45676</v>
      </c>
      <c r="E117" s="84">
        <v>45676</v>
      </c>
      <c r="F117" s="84">
        <v>45685</v>
      </c>
      <c r="G117" s="84">
        <v>45691</v>
      </c>
      <c r="H117" s="84">
        <f>(G117+17)</f>
        <v>45708</v>
      </c>
      <c r="I117" s="16">
        <f>(G117+18)</f>
        <v>45709</v>
      </c>
      <c r="J117" s="68"/>
    </row>
    <row r="118" spans="2:10" ht="19.5" customHeight="1" x14ac:dyDescent="0.3">
      <c r="B118" s="79" t="s">
        <v>90</v>
      </c>
      <c r="C118" s="138">
        <v>2603</v>
      </c>
      <c r="D118" s="84">
        <f t="shared" si="39"/>
        <v>45685</v>
      </c>
      <c r="E118" s="84">
        <v>45685</v>
      </c>
      <c r="F118" s="84">
        <v>45692</v>
      </c>
      <c r="G118" s="84">
        <v>45698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104</v>
      </c>
      <c r="C119" s="138">
        <v>2603</v>
      </c>
      <c r="D119" s="84">
        <f t="shared" si="39"/>
        <v>45692</v>
      </c>
      <c r="E119" s="84">
        <v>45692</v>
      </c>
      <c r="F119" s="84">
        <v>45699</v>
      </c>
      <c r="G119" s="84">
        <v>45705</v>
      </c>
      <c r="H119" s="84">
        <f>(G119+17)</f>
        <v>45722</v>
      </c>
      <c r="I119" s="16">
        <f>(G119+18)</f>
        <v>45723</v>
      </c>
      <c r="J119" s="68"/>
    </row>
    <row r="120" spans="2:10" ht="19.5" customHeight="1" x14ac:dyDescent="0.3">
      <c r="B120" s="79" t="s">
        <v>93</v>
      </c>
      <c r="C120" s="138">
        <v>2603</v>
      </c>
      <c r="D120" s="84">
        <f t="shared" si="39"/>
        <v>45699</v>
      </c>
      <c r="E120" s="84">
        <v>45699</v>
      </c>
      <c r="F120" s="84">
        <v>45706</v>
      </c>
      <c r="G120" s="84">
        <v>45712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114</v>
      </c>
      <c r="C121" s="32">
        <v>2603</v>
      </c>
      <c r="D121" s="18">
        <f t="shared" si="39"/>
        <v>45706</v>
      </c>
      <c r="E121" s="18">
        <v>45706</v>
      </c>
      <c r="F121" s="18">
        <v>45713</v>
      </c>
      <c r="G121" s="18">
        <v>45719</v>
      </c>
      <c r="H121" s="18">
        <f>(G121+17)</f>
        <v>45736</v>
      </c>
      <c r="I121" s="19">
        <f>G121+18</f>
        <v>45737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199"/>
      <c r="G145" s="199"/>
      <c r="H145" s="199"/>
      <c r="I145" s="199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08"/>
      <c r="G147" s="208"/>
      <c r="H147" s="208"/>
      <c r="I147" s="208"/>
    </row>
    <row r="148" spans="2:9" ht="18" customHeight="1" x14ac:dyDescent="0.25">
      <c r="B148" s="6"/>
      <c r="C148" s="6"/>
      <c r="D148" s="6"/>
      <c r="E148" s="7"/>
      <c r="F148" s="208"/>
      <c r="G148" s="208"/>
      <c r="H148" s="208"/>
      <c r="I148" s="208"/>
    </row>
    <row r="149" spans="2:9" ht="18" customHeight="1" x14ac:dyDescent="0.25">
      <c r="B149" s="6"/>
      <c r="C149" s="6"/>
      <c r="D149" s="6"/>
      <c r="E149" s="7"/>
      <c r="F149" s="208"/>
      <c r="G149" s="208"/>
      <c r="H149" s="208"/>
      <c r="I149" s="208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198"/>
      <c r="G153" s="198"/>
      <c r="H153" s="198"/>
      <c r="I153" s="198"/>
    </row>
    <row r="154" spans="2:9" ht="18" customHeight="1" x14ac:dyDescent="0.25">
      <c r="B154" s="6"/>
      <c r="C154" s="6"/>
      <c r="D154" s="6"/>
      <c r="E154" s="7"/>
      <c r="F154" s="198"/>
      <c r="G154" s="198"/>
      <c r="H154" s="198"/>
      <c r="I154" s="198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B63:H63"/>
    <mergeCell ref="B64:B65"/>
    <mergeCell ref="C64:C65"/>
    <mergeCell ref="E64:E65"/>
    <mergeCell ref="F64:F65"/>
    <mergeCell ref="G64:G65"/>
    <mergeCell ref="H64:H6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213" t="s">
        <v>31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</row>
    <row r="7" spans="1:16" s="20" customFormat="1" ht="45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</row>
    <row r="8" spans="1:16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01" t="s">
        <v>2</v>
      </c>
      <c r="C10" s="201"/>
      <c r="D10" s="201"/>
      <c r="E10" s="201"/>
      <c r="F10" s="201"/>
      <c r="G10" s="201"/>
      <c r="H10" s="201"/>
      <c r="I10" s="201"/>
      <c r="J10" s="11"/>
      <c r="K10" s="8"/>
      <c r="L10" s="8"/>
    </row>
    <row r="11" spans="1:16" ht="12.75" customHeight="1" thickBot="1" x14ac:dyDescent="0.3">
      <c r="B11" s="238" t="s">
        <v>3</v>
      </c>
      <c r="C11" s="240" t="s">
        <v>4</v>
      </c>
      <c r="D11" s="240" t="s">
        <v>75</v>
      </c>
      <c r="E11" s="240" t="s">
        <v>79</v>
      </c>
      <c r="F11" s="242" t="s">
        <v>5</v>
      </c>
      <c r="G11" s="242" t="s">
        <v>33</v>
      </c>
      <c r="H11" s="242" t="s">
        <v>7</v>
      </c>
      <c r="I11" s="242" t="s">
        <v>65</v>
      </c>
      <c r="J11" s="242" t="s">
        <v>50</v>
      </c>
      <c r="K11" s="242" t="s">
        <v>64</v>
      </c>
      <c r="L11" s="242" t="s">
        <v>55</v>
      </c>
      <c r="M11" s="242" t="s">
        <v>66</v>
      </c>
      <c r="N11" s="224"/>
      <c r="O11" s="9"/>
      <c r="P11" s="10"/>
    </row>
    <row r="12" spans="1:16" ht="25.5" customHeight="1" thickBot="1" x14ac:dyDescent="0.3">
      <c r="B12" s="239"/>
      <c r="C12" s="241"/>
      <c r="D12" s="244"/>
      <c r="E12" s="244"/>
      <c r="F12" s="243"/>
      <c r="G12" s="243"/>
      <c r="H12" s="243"/>
      <c r="I12" s="243"/>
      <c r="J12" s="243"/>
      <c r="K12" s="243"/>
      <c r="L12" s="243"/>
      <c r="M12" s="243"/>
      <c r="N12" s="224"/>
      <c r="O12" s="10"/>
      <c r="P12" s="10"/>
    </row>
    <row r="13" spans="1:16" s="14" customFormat="1" ht="19.350000000000001" customHeight="1" x14ac:dyDescent="0.25">
      <c r="A13" s="70"/>
      <c r="B13" s="95" t="s">
        <v>77</v>
      </c>
      <c r="C13" s="169" t="s">
        <v>101</v>
      </c>
      <c r="D13" s="141">
        <f t="shared" ref="D13:D19" si="0">F13-7</f>
        <v>46014</v>
      </c>
      <c r="E13" s="141">
        <f t="shared" ref="E13:E19" si="1">F13</f>
        <v>46021</v>
      </c>
      <c r="F13" s="141">
        <v>46021</v>
      </c>
      <c r="G13" s="141">
        <v>45667</v>
      </c>
      <c r="H13" s="141">
        <v>45687</v>
      </c>
      <c r="I13" s="126">
        <f t="shared" ref="I13:I18" si="2">G13+28</f>
        <v>45695</v>
      </c>
      <c r="J13" s="126">
        <f t="shared" ref="J13:J19" si="3">(G13+28)</f>
        <v>45695</v>
      </c>
      <c r="K13" s="126">
        <f>G13+29</f>
        <v>45696</v>
      </c>
      <c r="L13" s="126">
        <f>(G13+30)</f>
        <v>45697</v>
      </c>
      <c r="M13" s="142">
        <f>(H13+30)</f>
        <v>45717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89</v>
      </c>
      <c r="C14" s="169" t="s">
        <v>105</v>
      </c>
      <c r="D14" s="141">
        <f t="shared" si="0"/>
        <v>45656</v>
      </c>
      <c r="E14" s="141">
        <f t="shared" si="1"/>
        <v>45663</v>
      </c>
      <c r="F14" s="141">
        <v>45663</v>
      </c>
      <c r="G14" s="141">
        <v>45670</v>
      </c>
      <c r="H14" s="141">
        <v>45692</v>
      </c>
      <c r="I14" s="141">
        <f t="shared" si="2"/>
        <v>45698</v>
      </c>
      <c r="J14" s="141">
        <f t="shared" si="3"/>
        <v>45698</v>
      </c>
      <c r="K14" s="141">
        <f t="shared" ref="K14:K19" si="4">G14+29</f>
        <v>45699</v>
      </c>
      <c r="L14" s="141">
        <f t="shared" ref="L14:L19" si="5">(G14+30)</f>
        <v>45700</v>
      </c>
      <c r="M14" s="96">
        <f t="shared" ref="M14:M19" si="6">(H14+30)</f>
        <v>45722</v>
      </c>
      <c r="N14" s="12"/>
      <c r="O14" s="13"/>
      <c r="P14" s="10"/>
    </row>
    <row r="15" spans="1:16" s="14" customFormat="1" ht="19.5" customHeight="1" x14ac:dyDescent="0.25">
      <c r="A15" s="70"/>
      <c r="B15" s="95" t="s">
        <v>111</v>
      </c>
      <c r="C15" s="169" t="s">
        <v>112</v>
      </c>
      <c r="D15" s="141">
        <f t="shared" si="0"/>
        <v>45663</v>
      </c>
      <c r="E15" s="141">
        <f t="shared" si="1"/>
        <v>45670</v>
      </c>
      <c r="F15" s="141">
        <v>45670</v>
      </c>
      <c r="G15" s="141">
        <v>45677</v>
      </c>
      <c r="H15" s="141">
        <v>45699</v>
      </c>
      <c r="I15" s="141">
        <f t="shared" si="2"/>
        <v>45705</v>
      </c>
      <c r="J15" s="141">
        <f t="shared" si="3"/>
        <v>45705</v>
      </c>
      <c r="K15" s="141">
        <f t="shared" si="4"/>
        <v>45706</v>
      </c>
      <c r="L15" s="141">
        <f t="shared" si="5"/>
        <v>45707</v>
      </c>
      <c r="M15" s="96">
        <f t="shared" si="6"/>
        <v>45729</v>
      </c>
      <c r="N15" s="12"/>
      <c r="O15" s="13"/>
      <c r="P15" s="13"/>
    </row>
    <row r="16" spans="1:16" s="14" customFormat="1" ht="19.5" customHeight="1" x14ac:dyDescent="0.25">
      <c r="A16" s="70"/>
      <c r="B16" s="95" t="s">
        <v>85</v>
      </c>
      <c r="C16" s="169" t="s">
        <v>113</v>
      </c>
      <c r="D16" s="141">
        <f t="shared" si="0"/>
        <v>45670</v>
      </c>
      <c r="E16" s="141">
        <f t="shared" si="1"/>
        <v>45677</v>
      </c>
      <c r="F16" s="141">
        <v>45677</v>
      </c>
      <c r="G16" s="141">
        <v>45684</v>
      </c>
      <c r="H16" s="141">
        <v>45706</v>
      </c>
      <c r="I16" s="141">
        <f t="shared" si="2"/>
        <v>45712</v>
      </c>
      <c r="J16" s="141">
        <f t="shared" si="3"/>
        <v>45712</v>
      </c>
      <c r="K16" s="141">
        <f t="shared" si="4"/>
        <v>45713</v>
      </c>
      <c r="L16" s="141">
        <f t="shared" si="5"/>
        <v>45714</v>
      </c>
      <c r="M16" s="96">
        <f t="shared" si="6"/>
        <v>45736</v>
      </c>
      <c r="N16" s="12"/>
      <c r="O16" s="13"/>
      <c r="P16" s="13"/>
    </row>
    <row r="17" spans="1:16" s="14" customFormat="1" ht="19.5" customHeight="1" x14ac:dyDescent="0.25">
      <c r="A17" s="70"/>
      <c r="B17" s="95" t="s">
        <v>97</v>
      </c>
      <c r="C17" s="169" t="s">
        <v>117</v>
      </c>
      <c r="D17" s="141">
        <f t="shared" si="0"/>
        <v>45677</v>
      </c>
      <c r="E17" s="141">
        <f t="shared" si="1"/>
        <v>45684</v>
      </c>
      <c r="F17" s="141">
        <v>45684</v>
      </c>
      <c r="G17" s="141">
        <v>45691</v>
      </c>
      <c r="H17" s="141">
        <v>45713</v>
      </c>
      <c r="I17" s="141">
        <f t="shared" si="2"/>
        <v>45719</v>
      </c>
      <c r="J17" s="141">
        <f t="shared" si="3"/>
        <v>45719</v>
      </c>
      <c r="K17" s="141">
        <f t="shared" si="4"/>
        <v>45720</v>
      </c>
      <c r="L17" s="141">
        <f t="shared" si="5"/>
        <v>45721</v>
      </c>
      <c r="M17" s="96">
        <f t="shared" si="6"/>
        <v>45743</v>
      </c>
      <c r="N17" s="12"/>
      <c r="O17" s="13"/>
      <c r="P17" s="13"/>
    </row>
    <row r="18" spans="1:16" s="14" customFormat="1" ht="19.5" customHeight="1" x14ac:dyDescent="0.25">
      <c r="A18" s="70"/>
      <c r="B18" s="95" t="s">
        <v>87</v>
      </c>
      <c r="C18" s="169" t="s">
        <v>127</v>
      </c>
      <c r="D18" s="141">
        <f t="shared" si="0"/>
        <v>45691</v>
      </c>
      <c r="E18" s="141">
        <f t="shared" si="1"/>
        <v>45698</v>
      </c>
      <c r="F18" s="141">
        <v>45698</v>
      </c>
      <c r="G18" s="141">
        <v>45705</v>
      </c>
      <c r="H18" s="141">
        <v>45727</v>
      </c>
      <c r="I18" s="141">
        <f t="shared" si="2"/>
        <v>45733</v>
      </c>
      <c r="J18" s="141">
        <f>(G18+28)</f>
        <v>45733</v>
      </c>
      <c r="K18" s="141">
        <f>G18+29</f>
        <v>45734</v>
      </c>
      <c r="L18" s="141">
        <f t="shared" si="5"/>
        <v>45735</v>
      </c>
      <c r="M18" s="96">
        <f>(H18+30)</f>
        <v>45757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77</v>
      </c>
      <c r="C19" s="158" t="s">
        <v>132</v>
      </c>
      <c r="D19" s="99">
        <f t="shared" si="0"/>
        <v>45698</v>
      </c>
      <c r="E19" s="99">
        <f t="shared" si="1"/>
        <v>45705</v>
      </c>
      <c r="F19" s="99">
        <v>45705</v>
      </c>
      <c r="G19" s="99">
        <v>45712</v>
      </c>
      <c r="H19" s="99">
        <v>45734</v>
      </c>
      <c r="I19" s="99">
        <f t="shared" ref="I19" si="7">G19+28</f>
        <v>45740</v>
      </c>
      <c r="J19" s="99">
        <f t="shared" si="3"/>
        <v>45740</v>
      </c>
      <c r="K19" s="99">
        <f t="shared" si="4"/>
        <v>45741</v>
      </c>
      <c r="L19" s="99">
        <f t="shared" si="5"/>
        <v>45742</v>
      </c>
      <c r="M19" s="100">
        <f t="shared" si="6"/>
        <v>45764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01" t="s">
        <v>34</v>
      </c>
      <c r="C21" s="201"/>
      <c r="D21" s="201"/>
      <c r="E21" s="201"/>
      <c r="F21" s="201"/>
      <c r="G21" s="201"/>
      <c r="H21" s="201"/>
      <c r="I21" s="11"/>
      <c r="J21" s="11"/>
      <c r="K21" s="11"/>
      <c r="L21" s="11"/>
    </row>
    <row r="22" spans="1:16" ht="19.5" customHeight="1" thickBot="1" x14ac:dyDescent="0.25">
      <c r="B22" s="247" t="s">
        <v>3</v>
      </c>
      <c r="C22" s="204" t="s">
        <v>4</v>
      </c>
      <c r="D22" s="240" t="s">
        <v>75</v>
      </c>
      <c r="E22" s="240" t="s">
        <v>79</v>
      </c>
      <c r="F22" s="196" t="s">
        <v>32</v>
      </c>
      <c r="G22" s="196" t="s">
        <v>33</v>
      </c>
      <c r="H22" s="196" t="s">
        <v>9</v>
      </c>
      <c r="I22" s="11"/>
      <c r="J22" s="11"/>
      <c r="K22" s="11"/>
      <c r="L22" s="11"/>
    </row>
    <row r="23" spans="1:16" ht="18.75" thickBot="1" x14ac:dyDescent="0.25">
      <c r="B23" s="238"/>
      <c r="C23" s="241"/>
      <c r="D23" s="244"/>
      <c r="E23" s="244"/>
      <c r="F23" s="245"/>
      <c r="G23" s="245"/>
      <c r="H23" s="245"/>
      <c r="I23" s="11"/>
      <c r="J23" s="11"/>
      <c r="K23" s="11"/>
      <c r="L23" s="11"/>
    </row>
    <row r="24" spans="1:16" ht="19.5" customHeight="1" x14ac:dyDescent="0.25">
      <c r="B24" s="194" t="s">
        <v>116</v>
      </c>
      <c r="C24" s="113" t="s">
        <v>110</v>
      </c>
      <c r="D24" s="114">
        <f>F24-7</f>
        <v>45652</v>
      </c>
      <c r="E24" s="114">
        <f>F24</f>
        <v>45659</v>
      </c>
      <c r="F24" s="114">
        <v>45659</v>
      </c>
      <c r="G24" s="114">
        <v>45667</v>
      </c>
      <c r="H24" s="105">
        <v>45686</v>
      </c>
      <c r="I24" s="12"/>
      <c r="J24" s="11"/>
      <c r="K24" s="11"/>
      <c r="L24" s="11"/>
    </row>
    <row r="25" spans="1:16" ht="19.5" customHeight="1" x14ac:dyDescent="0.25">
      <c r="B25" s="104" t="s">
        <v>107</v>
      </c>
      <c r="C25" s="113" t="s">
        <v>126</v>
      </c>
      <c r="D25" s="114">
        <f>F25-7</f>
        <v>45666</v>
      </c>
      <c r="E25" s="114">
        <f>F25</f>
        <v>45673</v>
      </c>
      <c r="F25" s="114">
        <v>45673</v>
      </c>
      <c r="G25" s="114">
        <v>45682</v>
      </c>
      <c r="H25" s="105">
        <v>45700</v>
      </c>
      <c r="I25" s="182"/>
      <c r="J25" s="11"/>
      <c r="K25" s="11"/>
      <c r="L25" s="11"/>
    </row>
    <row r="26" spans="1:16" ht="19.5" customHeight="1" thickBot="1" x14ac:dyDescent="0.3">
      <c r="B26" s="106" t="s">
        <v>92</v>
      </c>
      <c r="C26" s="107" t="s">
        <v>130</v>
      </c>
      <c r="D26" s="108">
        <f>F26-7</f>
        <v>45677</v>
      </c>
      <c r="E26" s="108">
        <f>F26</f>
        <v>45684</v>
      </c>
      <c r="F26" s="108">
        <v>45684</v>
      </c>
      <c r="G26" s="108">
        <v>45691</v>
      </c>
      <c r="H26" s="109">
        <v>45710</v>
      </c>
      <c r="I26" s="181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200"/>
      <c r="C28" s="200"/>
      <c r="D28" s="200"/>
      <c r="E28" s="200"/>
      <c r="F28" s="200"/>
      <c r="G28" s="200"/>
      <c r="H28" s="200"/>
      <c r="I28" s="200"/>
      <c r="J28" s="23"/>
      <c r="K28" s="11"/>
      <c r="L28" s="8"/>
    </row>
    <row r="29" spans="1:16" ht="32.25" thickBot="1" x14ac:dyDescent="0.55000000000000004">
      <c r="B29" s="201" t="s">
        <v>14</v>
      </c>
      <c r="C29" s="201"/>
      <c r="D29" s="201"/>
      <c r="E29" s="201"/>
      <c r="F29" s="201"/>
      <c r="G29" s="201"/>
      <c r="H29" s="201"/>
      <c r="I29" s="201"/>
      <c r="J29" s="201"/>
      <c r="K29" s="201"/>
      <c r="L29" s="11"/>
    </row>
    <row r="30" spans="1:16" ht="12.75" customHeight="1" thickBot="1" x14ac:dyDescent="0.3">
      <c r="B30" s="247" t="s">
        <v>3</v>
      </c>
      <c r="C30" s="204" t="s">
        <v>4</v>
      </c>
      <c r="D30" s="240" t="s">
        <v>75</v>
      </c>
      <c r="E30" s="240" t="s">
        <v>79</v>
      </c>
      <c r="F30" s="196" t="s">
        <v>32</v>
      </c>
      <c r="G30" s="196" t="s">
        <v>33</v>
      </c>
      <c r="H30" s="196" t="s">
        <v>15</v>
      </c>
      <c r="I30" s="196" t="s">
        <v>13</v>
      </c>
      <c r="J30" s="196" t="s">
        <v>58</v>
      </c>
      <c r="K30" s="196" t="s">
        <v>16</v>
      </c>
      <c r="L30" s="196" t="s">
        <v>17</v>
      </c>
      <c r="M30" s="8"/>
    </row>
    <row r="31" spans="1:16" ht="25.5" customHeight="1" thickBot="1" x14ac:dyDescent="0.3">
      <c r="B31" s="239"/>
      <c r="C31" s="241"/>
      <c r="D31" s="244"/>
      <c r="E31" s="244"/>
      <c r="F31" s="245"/>
      <c r="G31" s="245"/>
      <c r="H31" s="245"/>
      <c r="I31" s="245"/>
      <c r="J31" s="245"/>
      <c r="K31" s="245"/>
      <c r="L31" s="245"/>
      <c r="M31" s="8"/>
    </row>
    <row r="32" spans="1:16" s="118" customFormat="1" ht="19.5" customHeight="1" x14ac:dyDescent="0.3">
      <c r="A32" s="120"/>
      <c r="B32" s="21" t="s">
        <v>86</v>
      </c>
      <c r="C32" s="166" t="s">
        <v>96</v>
      </c>
      <c r="D32" s="84">
        <f t="shared" ref="D32:D38" si="8">F32-7</f>
        <v>46007</v>
      </c>
      <c r="E32" s="84">
        <f t="shared" ref="E32:E38" si="9">F32</f>
        <v>46014</v>
      </c>
      <c r="F32" s="33">
        <v>46014</v>
      </c>
      <c r="G32" s="33">
        <v>45663</v>
      </c>
      <c r="H32" s="33">
        <v>45675</v>
      </c>
      <c r="I32" s="33">
        <f t="shared" ref="I32" si="10">G32+22</f>
        <v>45685</v>
      </c>
      <c r="J32" s="33">
        <f t="shared" ref="J32" si="11">G32+27</f>
        <v>45690</v>
      </c>
      <c r="K32" s="33">
        <f t="shared" ref="K32" si="12">G32+25</f>
        <v>45688</v>
      </c>
      <c r="L32" s="30">
        <f t="shared" ref="L32" si="13">G32+28</f>
        <v>45691</v>
      </c>
      <c r="M32" s="119"/>
    </row>
    <row r="33" spans="1:12" ht="19.5" customHeight="1" x14ac:dyDescent="0.3">
      <c r="A33" s="71"/>
      <c r="B33" s="21" t="s">
        <v>44</v>
      </c>
      <c r="C33" s="166" t="s">
        <v>99</v>
      </c>
      <c r="D33" s="84">
        <f t="shared" si="8"/>
        <v>45655</v>
      </c>
      <c r="E33" s="84">
        <f t="shared" si="9"/>
        <v>45662</v>
      </c>
      <c r="F33" s="33">
        <v>45662</v>
      </c>
      <c r="G33" s="33">
        <v>45668</v>
      </c>
      <c r="H33" s="33">
        <v>45680</v>
      </c>
      <c r="I33" s="33">
        <f t="shared" ref="I33:I38" si="14">G33+22</f>
        <v>45690</v>
      </c>
      <c r="J33" s="33">
        <f t="shared" ref="J33:J38" si="15">G33+27</f>
        <v>45695</v>
      </c>
      <c r="K33" s="33">
        <f t="shared" ref="K33:K38" si="16">G33+25</f>
        <v>45693</v>
      </c>
      <c r="L33" s="30">
        <f t="shared" ref="L33:L38" si="17">G33+28</f>
        <v>45696</v>
      </c>
    </row>
    <row r="34" spans="1:12" ht="19.5" customHeight="1" x14ac:dyDescent="0.3">
      <c r="A34" s="71"/>
      <c r="B34" s="21" t="s">
        <v>61</v>
      </c>
      <c r="C34" s="166" t="s">
        <v>100</v>
      </c>
      <c r="D34" s="84">
        <f t="shared" si="8"/>
        <v>45662</v>
      </c>
      <c r="E34" s="84">
        <f t="shared" si="9"/>
        <v>45669</v>
      </c>
      <c r="F34" s="33">
        <v>45669</v>
      </c>
      <c r="G34" s="33">
        <v>45675</v>
      </c>
      <c r="H34" s="33">
        <v>45687</v>
      </c>
      <c r="I34" s="33">
        <f t="shared" si="14"/>
        <v>45697</v>
      </c>
      <c r="J34" s="33">
        <f t="shared" si="15"/>
        <v>45702</v>
      </c>
      <c r="K34" s="33">
        <f t="shared" si="16"/>
        <v>45700</v>
      </c>
      <c r="L34" s="30">
        <f t="shared" si="17"/>
        <v>45703</v>
      </c>
    </row>
    <row r="35" spans="1:12" ht="19.5" customHeight="1" x14ac:dyDescent="0.3">
      <c r="A35" s="71"/>
      <c r="B35" s="21" t="s">
        <v>47</v>
      </c>
      <c r="C35" s="166" t="s">
        <v>110</v>
      </c>
      <c r="D35" s="84">
        <f t="shared" si="8"/>
        <v>45666</v>
      </c>
      <c r="E35" s="84">
        <f t="shared" si="9"/>
        <v>45673</v>
      </c>
      <c r="F35" s="33">
        <v>45673</v>
      </c>
      <c r="G35" s="33">
        <v>45680</v>
      </c>
      <c r="H35" s="33">
        <v>45694</v>
      </c>
      <c r="I35" s="33">
        <f t="shared" si="14"/>
        <v>45702</v>
      </c>
      <c r="J35" s="33">
        <f t="shared" si="15"/>
        <v>45707</v>
      </c>
      <c r="K35" s="33">
        <f t="shared" si="16"/>
        <v>45705</v>
      </c>
      <c r="L35" s="30">
        <f t="shared" si="17"/>
        <v>45708</v>
      </c>
    </row>
    <row r="36" spans="1:12" ht="19.5" customHeight="1" x14ac:dyDescent="0.3">
      <c r="A36" s="71"/>
      <c r="B36" s="21" t="s">
        <v>88</v>
      </c>
      <c r="C36" s="166" t="s">
        <v>115</v>
      </c>
      <c r="D36" s="84">
        <f t="shared" si="8"/>
        <v>45673</v>
      </c>
      <c r="E36" s="84">
        <f t="shared" si="9"/>
        <v>45680</v>
      </c>
      <c r="F36" s="33">
        <v>45680</v>
      </c>
      <c r="G36" s="33">
        <v>45687</v>
      </c>
      <c r="H36" s="33">
        <v>45701</v>
      </c>
      <c r="I36" s="33">
        <f t="shared" si="14"/>
        <v>45709</v>
      </c>
      <c r="J36" s="33">
        <f t="shared" si="15"/>
        <v>45714</v>
      </c>
      <c r="K36" s="33">
        <f t="shared" si="16"/>
        <v>45712</v>
      </c>
      <c r="L36" s="30">
        <f t="shared" si="17"/>
        <v>45715</v>
      </c>
    </row>
    <row r="37" spans="1:12" ht="19.5" customHeight="1" x14ac:dyDescent="0.3">
      <c r="A37" s="71"/>
      <c r="B37" s="21" t="s">
        <v>86</v>
      </c>
      <c r="C37" s="166" t="s">
        <v>122</v>
      </c>
      <c r="D37" s="84">
        <f t="shared" si="8"/>
        <v>45683</v>
      </c>
      <c r="E37" s="84">
        <f t="shared" si="9"/>
        <v>45690</v>
      </c>
      <c r="F37" s="33">
        <v>45690</v>
      </c>
      <c r="G37" s="33">
        <v>45695</v>
      </c>
      <c r="H37" s="33">
        <v>45708</v>
      </c>
      <c r="I37" s="33">
        <f t="shared" si="14"/>
        <v>45717</v>
      </c>
      <c r="J37" s="33">
        <f t="shared" si="15"/>
        <v>45722</v>
      </c>
      <c r="K37" s="33">
        <f t="shared" si="16"/>
        <v>45720</v>
      </c>
      <c r="L37" s="30">
        <f t="shared" si="17"/>
        <v>45723</v>
      </c>
    </row>
    <row r="38" spans="1:12" ht="19.5" customHeight="1" thickBot="1" x14ac:dyDescent="0.35">
      <c r="A38" s="71"/>
      <c r="B38" s="22" t="s">
        <v>44</v>
      </c>
      <c r="C38" s="167" t="s">
        <v>131</v>
      </c>
      <c r="D38" s="18">
        <f t="shared" si="8"/>
        <v>45687</v>
      </c>
      <c r="E38" s="18">
        <f t="shared" si="9"/>
        <v>45694</v>
      </c>
      <c r="F38" s="28">
        <v>45694</v>
      </c>
      <c r="G38" s="28">
        <v>45701</v>
      </c>
      <c r="H38" s="28">
        <v>45715</v>
      </c>
      <c r="I38" s="28">
        <f t="shared" si="14"/>
        <v>45723</v>
      </c>
      <c r="J38" s="28">
        <f t="shared" si="15"/>
        <v>45728</v>
      </c>
      <c r="K38" s="28">
        <f t="shared" si="16"/>
        <v>45726</v>
      </c>
      <c r="L38" s="31">
        <f t="shared" si="17"/>
        <v>45729</v>
      </c>
    </row>
    <row r="39" spans="1:12" ht="18.75" x14ac:dyDescent="0.3">
      <c r="B39" s="217"/>
      <c r="C39" s="246"/>
      <c r="D39" s="87"/>
      <c r="E39" s="87"/>
      <c r="F39" s="224"/>
      <c r="G39" s="224"/>
      <c r="H39" s="224"/>
      <c r="I39" s="24"/>
      <c r="J39" s="8"/>
      <c r="K39" s="11"/>
      <c r="L39" s="8"/>
    </row>
    <row r="40" spans="1:12" ht="18.75" x14ac:dyDescent="0.3">
      <c r="B40" s="217"/>
      <c r="C40" s="246"/>
      <c r="D40" s="86"/>
      <c r="E40" s="86"/>
      <c r="F40" s="224"/>
      <c r="G40" s="224"/>
      <c r="H40" s="2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8" t="s">
        <v>56</v>
      </c>
      <c r="C52" s="248"/>
      <c r="D52" s="248"/>
      <c r="E52" s="248"/>
      <c r="F52" s="248"/>
      <c r="G52" s="248"/>
      <c r="H52" s="248"/>
      <c r="I52" s="248"/>
      <c r="J52" s="248"/>
      <c r="K52" s="248"/>
      <c r="L52" s="8"/>
    </row>
    <row r="53" spans="2:12" ht="18" customHeight="1" thickBot="1" x14ac:dyDescent="0.3">
      <c r="B53" s="247" t="s">
        <v>3</v>
      </c>
      <c r="C53" s="204" t="s">
        <v>4</v>
      </c>
      <c r="D53" s="240" t="s">
        <v>75</v>
      </c>
      <c r="E53" s="240" t="s">
        <v>79</v>
      </c>
      <c r="F53" s="196" t="s">
        <v>32</v>
      </c>
      <c r="G53" s="196" t="s">
        <v>33</v>
      </c>
      <c r="H53" s="196" t="s">
        <v>15</v>
      </c>
      <c r="I53" s="196" t="s">
        <v>18</v>
      </c>
      <c r="J53" s="196" t="s">
        <v>51</v>
      </c>
      <c r="K53" s="196" t="s">
        <v>52</v>
      </c>
      <c r="L53" s="8"/>
    </row>
    <row r="54" spans="2:12" ht="38.25" customHeight="1" thickBot="1" x14ac:dyDescent="0.3">
      <c r="B54" s="239"/>
      <c r="C54" s="241"/>
      <c r="D54" s="244"/>
      <c r="E54" s="244"/>
      <c r="F54" s="245"/>
      <c r="G54" s="245"/>
      <c r="H54" s="245"/>
      <c r="I54" s="245"/>
      <c r="J54" s="197"/>
      <c r="K54" s="197"/>
      <c r="L54" s="8"/>
    </row>
    <row r="55" spans="2:12" ht="19.5" customHeight="1" x14ac:dyDescent="0.3">
      <c r="B55" s="123" t="str">
        <f t="shared" ref="B55:H58" si="18">B32</f>
        <v>OOCL YOKOHAMA</v>
      </c>
      <c r="C55" s="168" t="str">
        <f t="shared" si="18"/>
        <v>207N</v>
      </c>
      <c r="D55" s="81">
        <f t="shared" si="18"/>
        <v>46007</v>
      </c>
      <c r="E55" s="81">
        <f t="shared" si="18"/>
        <v>46014</v>
      </c>
      <c r="F55" s="64">
        <f t="shared" si="18"/>
        <v>46014</v>
      </c>
      <c r="G55" s="64">
        <f t="shared" si="18"/>
        <v>45663</v>
      </c>
      <c r="H55" s="64">
        <f t="shared" si="18"/>
        <v>45675</v>
      </c>
      <c r="I55" s="64">
        <f>G55+31</f>
        <v>45694</v>
      </c>
      <c r="J55" s="64">
        <f>G55+28</f>
        <v>45691</v>
      </c>
      <c r="K55" s="30">
        <f>H55+28</f>
        <v>45703</v>
      </c>
      <c r="L55" s="8"/>
    </row>
    <row r="56" spans="2:12" ht="19.5" customHeight="1" x14ac:dyDescent="0.3">
      <c r="B56" s="21" t="str">
        <f t="shared" si="18"/>
        <v>KOTA LARIS</v>
      </c>
      <c r="C56" s="166" t="str">
        <f t="shared" si="18"/>
        <v>095N</v>
      </c>
      <c r="D56" s="84">
        <f t="shared" si="18"/>
        <v>45655</v>
      </c>
      <c r="E56" s="84">
        <f t="shared" si="18"/>
        <v>45662</v>
      </c>
      <c r="F56" s="33">
        <f t="shared" si="18"/>
        <v>45662</v>
      </c>
      <c r="G56" s="33">
        <f t="shared" si="18"/>
        <v>45668</v>
      </c>
      <c r="H56" s="33">
        <f t="shared" si="18"/>
        <v>45680</v>
      </c>
      <c r="I56" s="33">
        <f>G56+31</f>
        <v>45699</v>
      </c>
      <c r="J56" s="33">
        <f t="shared" ref="J56:K58" si="19">G56+28</f>
        <v>45696</v>
      </c>
      <c r="K56" s="30">
        <f t="shared" si="19"/>
        <v>45708</v>
      </c>
      <c r="L56" s="8"/>
    </row>
    <row r="57" spans="2:12" ht="19.5" customHeight="1" x14ac:dyDescent="0.3">
      <c r="B57" s="21" t="str">
        <f t="shared" si="18"/>
        <v>OOCL HOUSTON</v>
      </c>
      <c r="C57" s="166" t="str">
        <f t="shared" si="18"/>
        <v>214N</v>
      </c>
      <c r="D57" s="84">
        <f t="shared" si="18"/>
        <v>45662</v>
      </c>
      <c r="E57" s="84">
        <f t="shared" si="18"/>
        <v>45669</v>
      </c>
      <c r="F57" s="33">
        <f t="shared" si="18"/>
        <v>45669</v>
      </c>
      <c r="G57" s="33">
        <f t="shared" si="18"/>
        <v>45675</v>
      </c>
      <c r="H57" s="33">
        <f t="shared" si="18"/>
        <v>45687</v>
      </c>
      <c r="I57" s="33">
        <f>G57+31</f>
        <v>45706</v>
      </c>
      <c r="J57" s="33">
        <f t="shared" si="19"/>
        <v>45703</v>
      </c>
      <c r="K57" s="30">
        <f t="shared" si="19"/>
        <v>45715</v>
      </c>
      <c r="L57" s="8"/>
    </row>
    <row r="58" spans="2:12" ht="19.5" customHeight="1" thickBot="1" x14ac:dyDescent="0.35">
      <c r="B58" s="22" t="str">
        <f t="shared" si="18"/>
        <v>KOTA LUMAYAN</v>
      </c>
      <c r="C58" s="167" t="str">
        <f t="shared" si="18"/>
        <v>186N</v>
      </c>
      <c r="D58" s="18">
        <f t="shared" si="18"/>
        <v>45666</v>
      </c>
      <c r="E58" s="18">
        <f t="shared" si="18"/>
        <v>45673</v>
      </c>
      <c r="F58" s="28">
        <f t="shared" si="18"/>
        <v>45673</v>
      </c>
      <c r="G58" s="28">
        <f t="shared" si="18"/>
        <v>45680</v>
      </c>
      <c r="H58" s="28">
        <f t="shared" si="18"/>
        <v>45694</v>
      </c>
      <c r="I58" s="28">
        <f t="shared" ref="I58" si="20">G58+31</f>
        <v>45711</v>
      </c>
      <c r="J58" s="28">
        <f t="shared" si="19"/>
        <v>45708</v>
      </c>
      <c r="K58" s="31">
        <f t="shared" si="19"/>
        <v>45722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8" t="s">
        <v>19</v>
      </c>
      <c r="C61" s="248"/>
      <c r="D61" s="248"/>
      <c r="E61" s="248"/>
      <c r="F61" s="248"/>
      <c r="G61" s="248"/>
      <c r="H61" s="248"/>
      <c r="I61" s="248"/>
      <c r="J61" s="248"/>
      <c r="K61" s="248"/>
      <c r="L61" s="8"/>
    </row>
    <row r="62" spans="2:12" ht="18" customHeight="1" thickBot="1" x14ac:dyDescent="0.3">
      <c r="B62" s="247" t="s">
        <v>3</v>
      </c>
      <c r="C62" s="204" t="s">
        <v>4</v>
      </c>
      <c r="D62" s="240" t="s">
        <v>75</v>
      </c>
      <c r="E62" s="240" t="s">
        <v>79</v>
      </c>
      <c r="F62" s="196" t="s">
        <v>32</v>
      </c>
      <c r="G62" s="196" t="s">
        <v>33</v>
      </c>
      <c r="H62" s="196" t="s">
        <v>15</v>
      </c>
      <c r="I62" s="196" t="s">
        <v>68</v>
      </c>
      <c r="J62" s="196" t="s">
        <v>54</v>
      </c>
      <c r="K62" s="196" t="s">
        <v>20</v>
      </c>
      <c r="L62" s="8"/>
    </row>
    <row r="63" spans="2:12" ht="18" customHeight="1" thickBot="1" x14ac:dyDescent="0.3">
      <c r="B63" s="239"/>
      <c r="C63" s="241"/>
      <c r="D63" s="244"/>
      <c r="E63" s="244"/>
      <c r="F63" s="245"/>
      <c r="G63" s="245"/>
      <c r="H63" s="245"/>
      <c r="I63" s="197"/>
      <c r="J63" s="197"/>
      <c r="K63" s="245"/>
      <c r="L63" s="8"/>
    </row>
    <row r="64" spans="2:12" ht="19.5" customHeight="1" x14ac:dyDescent="0.3">
      <c r="B64" s="21" t="str">
        <f t="shared" ref="B64:H67" si="21">B32</f>
        <v>OOCL YOKOHAMA</v>
      </c>
      <c r="C64" s="166" t="str">
        <f t="shared" si="21"/>
        <v>207N</v>
      </c>
      <c r="D64" s="84">
        <f t="shared" si="21"/>
        <v>46007</v>
      </c>
      <c r="E64" s="84">
        <f t="shared" si="21"/>
        <v>46014</v>
      </c>
      <c r="F64" s="33">
        <f t="shared" si="21"/>
        <v>46014</v>
      </c>
      <c r="G64" s="33">
        <f t="shared" si="21"/>
        <v>45663</v>
      </c>
      <c r="H64" s="33">
        <f t="shared" si="21"/>
        <v>45675</v>
      </c>
      <c r="I64" s="33">
        <f>G64+48</f>
        <v>45711</v>
      </c>
      <c r="J64" s="64">
        <f>G64+48</f>
        <v>45711</v>
      </c>
      <c r="K64" s="30">
        <f>G64+45</f>
        <v>45708</v>
      </c>
      <c r="L64" s="8"/>
    </row>
    <row r="65" spans="2:12" ht="19.5" customHeight="1" x14ac:dyDescent="0.3">
      <c r="B65" s="21" t="str">
        <f t="shared" si="21"/>
        <v>KOTA LARIS</v>
      </c>
      <c r="C65" s="166" t="str">
        <f t="shared" si="21"/>
        <v>095N</v>
      </c>
      <c r="D65" s="84">
        <f t="shared" si="21"/>
        <v>45655</v>
      </c>
      <c r="E65" s="84">
        <f t="shared" si="21"/>
        <v>45662</v>
      </c>
      <c r="F65" s="33">
        <f t="shared" si="21"/>
        <v>45662</v>
      </c>
      <c r="G65" s="33">
        <f t="shared" si="21"/>
        <v>45668</v>
      </c>
      <c r="H65" s="33">
        <f t="shared" si="21"/>
        <v>45680</v>
      </c>
      <c r="I65" s="33">
        <f t="shared" ref="I65:I67" si="22">G65+48</f>
        <v>45716</v>
      </c>
      <c r="J65" s="33">
        <f t="shared" ref="J65:J67" si="23">G65+48</f>
        <v>45716</v>
      </c>
      <c r="K65" s="30">
        <f t="shared" ref="K65:K67" si="24">G65+45</f>
        <v>45713</v>
      </c>
      <c r="L65" s="8"/>
    </row>
    <row r="66" spans="2:12" ht="19.5" customHeight="1" x14ac:dyDescent="0.3">
      <c r="B66" s="21" t="str">
        <f t="shared" si="21"/>
        <v>OOCL HOUSTON</v>
      </c>
      <c r="C66" s="166" t="str">
        <f t="shared" si="21"/>
        <v>214N</v>
      </c>
      <c r="D66" s="84">
        <f t="shared" si="21"/>
        <v>45662</v>
      </c>
      <c r="E66" s="84">
        <f t="shared" si="21"/>
        <v>45669</v>
      </c>
      <c r="F66" s="33">
        <f t="shared" si="21"/>
        <v>45669</v>
      </c>
      <c r="G66" s="33">
        <f t="shared" si="21"/>
        <v>45675</v>
      </c>
      <c r="H66" s="33">
        <f t="shared" si="21"/>
        <v>45687</v>
      </c>
      <c r="I66" s="33">
        <f t="shared" si="22"/>
        <v>45723</v>
      </c>
      <c r="J66" s="33">
        <f t="shared" si="23"/>
        <v>45723</v>
      </c>
      <c r="K66" s="30">
        <f t="shared" si="24"/>
        <v>45720</v>
      </c>
      <c r="L66" s="8"/>
    </row>
    <row r="67" spans="2:12" ht="19.5" customHeight="1" thickBot="1" x14ac:dyDescent="0.35">
      <c r="B67" s="22" t="str">
        <f t="shared" si="21"/>
        <v>KOTA LUMAYAN</v>
      </c>
      <c r="C67" s="167" t="str">
        <f t="shared" si="21"/>
        <v>186N</v>
      </c>
      <c r="D67" s="18">
        <f t="shared" si="21"/>
        <v>45666</v>
      </c>
      <c r="E67" s="18">
        <f t="shared" si="21"/>
        <v>45673</v>
      </c>
      <c r="F67" s="28">
        <f t="shared" si="21"/>
        <v>45673</v>
      </c>
      <c r="G67" s="28">
        <f t="shared" si="21"/>
        <v>45680</v>
      </c>
      <c r="H67" s="28">
        <f t="shared" si="21"/>
        <v>45694</v>
      </c>
      <c r="I67" s="28">
        <f t="shared" si="22"/>
        <v>45728</v>
      </c>
      <c r="J67" s="28">
        <f t="shared" si="23"/>
        <v>45728</v>
      </c>
      <c r="K67" s="31">
        <f t="shared" si="24"/>
        <v>45725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8" t="s">
        <v>21</v>
      </c>
      <c r="C69" s="248"/>
      <c r="D69" s="248"/>
      <c r="E69" s="248"/>
      <c r="F69" s="248"/>
      <c r="G69" s="248"/>
      <c r="H69" s="248"/>
      <c r="I69" s="248"/>
      <c r="J69" s="248"/>
      <c r="K69" s="248"/>
      <c r="L69" s="8"/>
    </row>
    <row r="70" spans="2:12" ht="20.25" customHeight="1" thickBot="1" x14ac:dyDescent="0.3">
      <c r="B70" s="247" t="s">
        <v>3</v>
      </c>
      <c r="C70" s="204" t="s">
        <v>4</v>
      </c>
      <c r="D70" s="240" t="s">
        <v>75</v>
      </c>
      <c r="E70" s="240" t="s">
        <v>79</v>
      </c>
      <c r="F70" s="196" t="s">
        <v>32</v>
      </c>
      <c r="G70" s="196" t="s">
        <v>33</v>
      </c>
      <c r="H70" s="196" t="s">
        <v>15</v>
      </c>
      <c r="I70" s="196" t="s">
        <v>80</v>
      </c>
      <c r="J70" s="196" t="s">
        <v>81</v>
      </c>
      <c r="K70" s="196" t="s">
        <v>53</v>
      </c>
      <c r="L70" s="8"/>
    </row>
    <row r="71" spans="2:12" ht="20.25" customHeight="1" thickBot="1" x14ac:dyDescent="0.3">
      <c r="B71" s="239"/>
      <c r="C71" s="241"/>
      <c r="D71" s="244"/>
      <c r="E71" s="244"/>
      <c r="F71" s="245"/>
      <c r="G71" s="245"/>
      <c r="H71" s="245"/>
      <c r="I71" s="245"/>
      <c r="J71" s="245"/>
      <c r="K71" s="197"/>
      <c r="L71" s="8"/>
    </row>
    <row r="72" spans="2:12" ht="19.5" customHeight="1" x14ac:dyDescent="0.3">
      <c r="B72" s="21" t="str">
        <f t="shared" ref="B72:H75" si="25">B32</f>
        <v>OOCL YOKOHAMA</v>
      </c>
      <c r="C72" s="166" t="str">
        <f t="shared" si="25"/>
        <v>207N</v>
      </c>
      <c r="D72" s="84">
        <f t="shared" si="25"/>
        <v>46007</v>
      </c>
      <c r="E72" s="84">
        <f t="shared" si="25"/>
        <v>46014</v>
      </c>
      <c r="F72" s="33">
        <f t="shared" si="25"/>
        <v>46014</v>
      </c>
      <c r="G72" s="33">
        <f t="shared" si="25"/>
        <v>45663</v>
      </c>
      <c r="H72" s="64">
        <f t="shared" si="25"/>
        <v>45675</v>
      </c>
      <c r="I72" s="64">
        <f>G72+45</f>
        <v>45708</v>
      </c>
      <c r="J72" s="64">
        <f>G72+48</f>
        <v>45711</v>
      </c>
      <c r="K72" s="30">
        <f>G72+51</f>
        <v>45714</v>
      </c>
      <c r="L72" s="8"/>
    </row>
    <row r="73" spans="2:12" ht="19.5" customHeight="1" x14ac:dyDescent="0.3">
      <c r="B73" s="21" t="str">
        <f t="shared" si="25"/>
        <v>KOTA LARIS</v>
      </c>
      <c r="C73" s="166" t="str">
        <f t="shared" si="25"/>
        <v>095N</v>
      </c>
      <c r="D73" s="84">
        <f t="shared" si="25"/>
        <v>45655</v>
      </c>
      <c r="E73" s="84">
        <f t="shared" si="25"/>
        <v>45662</v>
      </c>
      <c r="F73" s="33">
        <f t="shared" si="25"/>
        <v>45662</v>
      </c>
      <c r="G73" s="33">
        <f t="shared" si="25"/>
        <v>45668</v>
      </c>
      <c r="H73" s="33">
        <f t="shared" si="25"/>
        <v>45680</v>
      </c>
      <c r="I73" s="33">
        <f t="shared" ref="I73:I75" si="26">G73+45</f>
        <v>45713</v>
      </c>
      <c r="J73" s="33">
        <f t="shared" ref="J73:J75" si="27">G73+48</f>
        <v>45716</v>
      </c>
      <c r="K73" s="30">
        <f>G73+51</f>
        <v>45719</v>
      </c>
      <c r="L73" s="8"/>
    </row>
    <row r="74" spans="2:12" ht="19.5" customHeight="1" x14ac:dyDescent="0.3">
      <c r="B74" s="21" t="str">
        <f t="shared" si="25"/>
        <v>OOCL HOUSTON</v>
      </c>
      <c r="C74" s="166" t="str">
        <f t="shared" si="25"/>
        <v>214N</v>
      </c>
      <c r="D74" s="84">
        <f t="shared" si="25"/>
        <v>45662</v>
      </c>
      <c r="E74" s="84">
        <f t="shared" si="25"/>
        <v>45669</v>
      </c>
      <c r="F74" s="33">
        <f t="shared" si="25"/>
        <v>45669</v>
      </c>
      <c r="G74" s="33">
        <f t="shared" si="25"/>
        <v>45675</v>
      </c>
      <c r="H74" s="33">
        <f t="shared" si="25"/>
        <v>45687</v>
      </c>
      <c r="I74" s="33">
        <f t="shared" si="26"/>
        <v>45720</v>
      </c>
      <c r="J74" s="33">
        <f t="shared" si="27"/>
        <v>45723</v>
      </c>
      <c r="K74" s="30">
        <f>G74+51</f>
        <v>45726</v>
      </c>
      <c r="L74" s="8"/>
    </row>
    <row r="75" spans="2:12" ht="19.5" customHeight="1" thickBot="1" x14ac:dyDescent="0.35">
      <c r="B75" s="22" t="str">
        <f t="shared" si="25"/>
        <v>KOTA LUMAYAN</v>
      </c>
      <c r="C75" s="167" t="str">
        <f t="shared" si="25"/>
        <v>186N</v>
      </c>
      <c r="D75" s="18">
        <f t="shared" si="25"/>
        <v>45666</v>
      </c>
      <c r="E75" s="18">
        <f t="shared" si="25"/>
        <v>45673</v>
      </c>
      <c r="F75" s="28">
        <f t="shared" si="25"/>
        <v>45673</v>
      </c>
      <c r="G75" s="28">
        <f t="shared" si="25"/>
        <v>45680</v>
      </c>
      <c r="H75" s="28">
        <f t="shared" si="25"/>
        <v>45694</v>
      </c>
      <c r="I75" s="28">
        <f t="shared" si="26"/>
        <v>45725</v>
      </c>
      <c r="J75" s="28">
        <f t="shared" si="27"/>
        <v>45728</v>
      </c>
      <c r="K75" s="31">
        <f t="shared" ref="K75" si="28">G75+51</f>
        <v>45731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01" t="s">
        <v>22</v>
      </c>
      <c r="C89" s="201"/>
      <c r="D89" s="201"/>
      <c r="E89" s="201"/>
      <c r="F89" s="201"/>
      <c r="G89" s="201"/>
      <c r="H89" s="201"/>
      <c r="I89" s="201"/>
      <c r="J89" s="201"/>
      <c r="K89" s="11"/>
      <c r="L89" s="8"/>
    </row>
    <row r="90" spans="2:12" ht="12.75" customHeight="1" thickBot="1" x14ac:dyDescent="0.3">
      <c r="B90" s="247" t="s">
        <v>3</v>
      </c>
      <c r="C90" s="204" t="s">
        <v>4</v>
      </c>
      <c r="D90" s="240" t="s">
        <v>79</v>
      </c>
      <c r="E90" s="196" t="s">
        <v>32</v>
      </c>
      <c r="F90" s="196" t="s">
        <v>33</v>
      </c>
      <c r="G90" s="196" t="s">
        <v>23</v>
      </c>
      <c r="H90" s="196" t="s">
        <v>70</v>
      </c>
      <c r="I90" s="196" t="s">
        <v>69</v>
      </c>
      <c r="J90" s="8"/>
      <c r="K90" s="8"/>
      <c r="L90" s="8"/>
    </row>
    <row r="91" spans="2:12" ht="44.25" customHeight="1" thickBot="1" x14ac:dyDescent="0.3">
      <c r="B91" s="239"/>
      <c r="C91" s="241"/>
      <c r="D91" s="244"/>
      <c r="E91" s="245"/>
      <c r="F91" s="245"/>
      <c r="G91" s="245"/>
      <c r="H91" s="245"/>
      <c r="I91" s="245"/>
      <c r="J91" s="8"/>
      <c r="K91" s="8"/>
      <c r="L91" s="8"/>
    </row>
    <row r="92" spans="2:12" ht="20.25" customHeight="1" x14ac:dyDescent="0.3">
      <c r="B92" s="79" t="s">
        <v>90</v>
      </c>
      <c r="C92" s="134">
        <v>2601</v>
      </c>
      <c r="D92" s="33">
        <f>E92</f>
        <v>46020</v>
      </c>
      <c r="E92" s="33">
        <v>46020</v>
      </c>
      <c r="F92" s="33">
        <v>45661</v>
      </c>
      <c r="G92" s="33">
        <v>45670</v>
      </c>
      <c r="H92" s="33">
        <f>G92+7</f>
        <v>45677</v>
      </c>
      <c r="I92" s="30"/>
      <c r="J92" s="8"/>
      <c r="K92" s="8"/>
      <c r="L92" s="8"/>
    </row>
    <row r="93" spans="2:12" ht="20.25" customHeight="1" x14ac:dyDescent="0.3">
      <c r="B93" s="79" t="s">
        <v>104</v>
      </c>
      <c r="C93" s="134">
        <v>2601</v>
      </c>
      <c r="D93" s="33">
        <f>E93</f>
        <v>45664</v>
      </c>
      <c r="E93" s="33">
        <v>45664</v>
      </c>
      <c r="F93" s="33">
        <v>45668</v>
      </c>
      <c r="G93" s="33">
        <v>45677</v>
      </c>
      <c r="H93" s="33">
        <f>G93+7</f>
        <v>45684</v>
      </c>
      <c r="I93" s="30">
        <f>G93+3</f>
        <v>45680</v>
      </c>
      <c r="J93" s="8"/>
      <c r="K93" s="8"/>
      <c r="L93" s="8"/>
    </row>
    <row r="94" spans="2:12" ht="20.25" customHeight="1" x14ac:dyDescent="0.3">
      <c r="B94" s="79" t="s">
        <v>93</v>
      </c>
      <c r="C94" s="134">
        <v>2601</v>
      </c>
      <c r="D94" s="33">
        <f>E94</f>
        <v>45671</v>
      </c>
      <c r="E94" s="33">
        <v>45671</v>
      </c>
      <c r="F94" s="33">
        <v>45675</v>
      </c>
      <c r="G94" s="33">
        <v>45684</v>
      </c>
      <c r="H94" s="33">
        <f>G94+7</f>
        <v>45691</v>
      </c>
      <c r="I94" s="30"/>
      <c r="J94" s="8"/>
      <c r="K94" s="8"/>
      <c r="L94" s="8"/>
    </row>
    <row r="95" spans="2:12" ht="20.25" customHeight="1" x14ac:dyDescent="0.3">
      <c r="B95" s="79" t="s">
        <v>114</v>
      </c>
      <c r="C95" s="134">
        <v>2601</v>
      </c>
      <c r="D95" s="33">
        <f>E95</f>
        <v>45678</v>
      </c>
      <c r="E95" s="33">
        <v>45678</v>
      </c>
      <c r="F95" s="33">
        <v>45682</v>
      </c>
      <c r="G95" s="33">
        <v>45691</v>
      </c>
      <c r="H95" s="33">
        <f>G95+7</f>
        <v>45698</v>
      </c>
      <c r="I95" s="30">
        <f>G95+3</f>
        <v>45694</v>
      </c>
      <c r="J95" s="8"/>
      <c r="K95" s="8"/>
      <c r="L95" s="8"/>
    </row>
    <row r="96" spans="2:12" ht="20.25" customHeight="1" thickBot="1" x14ac:dyDescent="0.35">
      <c r="B96" s="78" t="s">
        <v>90</v>
      </c>
      <c r="C96" s="112">
        <v>2603</v>
      </c>
      <c r="D96" s="28">
        <f>E96</f>
        <v>45685</v>
      </c>
      <c r="E96" s="28">
        <v>45685</v>
      </c>
      <c r="F96" s="28">
        <v>45689</v>
      </c>
      <c r="G96" s="28">
        <v>45698</v>
      </c>
      <c r="H96" s="28">
        <f>G96+7</f>
        <v>45705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199"/>
      <c r="H125" s="199"/>
      <c r="I125" s="199"/>
      <c r="J125" s="199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08"/>
      <c r="H127" s="208"/>
      <c r="I127" s="208"/>
      <c r="J127" s="208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08"/>
      <c r="H130" s="208"/>
      <c r="I130" s="208"/>
      <c r="J130" s="208"/>
      <c r="K130" s="7"/>
    </row>
    <row r="131" spans="2:12" ht="18" customHeight="1" x14ac:dyDescent="0.25">
      <c r="B131" s="6"/>
      <c r="C131" s="6"/>
      <c r="D131" s="6"/>
      <c r="E131" s="6"/>
      <c r="F131" s="7"/>
      <c r="G131" s="208"/>
      <c r="H131" s="208"/>
      <c r="I131" s="208"/>
      <c r="J131" s="208"/>
      <c r="K131" s="7"/>
    </row>
    <row r="132" spans="2:12" ht="18" customHeight="1" x14ac:dyDescent="0.25">
      <c r="B132" s="6"/>
      <c r="C132" s="6"/>
      <c r="D132" s="6"/>
      <c r="E132" s="6"/>
      <c r="F132" s="7"/>
      <c r="G132" s="198"/>
      <c r="H132" s="198"/>
      <c r="I132" s="198"/>
      <c r="J132" s="198"/>
      <c r="K132" s="7"/>
    </row>
    <row r="133" spans="2:12" ht="18" customHeight="1" x14ac:dyDescent="0.25">
      <c r="B133" s="6"/>
      <c r="C133" s="6"/>
      <c r="D133" s="6"/>
      <c r="E133" s="6"/>
      <c r="F133" s="7"/>
      <c r="G133" s="198"/>
      <c r="H133" s="198"/>
      <c r="I133" s="198"/>
      <c r="J133" s="198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D22:D23"/>
    <mergeCell ref="M11:M12"/>
    <mergeCell ref="N11:N12"/>
    <mergeCell ref="E11:E12"/>
    <mergeCell ref="K11:K12"/>
    <mergeCell ref="I11:I12"/>
    <mergeCell ref="F11:F12"/>
    <mergeCell ref="L11:L12"/>
    <mergeCell ref="A6:K6"/>
    <mergeCell ref="A7:K7"/>
    <mergeCell ref="A8:K8"/>
    <mergeCell ref="B10:I10"/>
    <mergeCell ref="B11:B12"/>
    <mergeCell ref="C11:C12"/>
    <mergeCell ref="G11:G12"/>
    <mergeCell ref="H11:H12"/>
    <mergeCell ref="J11:J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213" t="s">
        <v>35</v>
      </c>
      <c r="B6" s="213"/>
      <c r="C6" s="213"/>
      <c r="D6" s="213"/>
      <c r="E6" s="213"/>
      <c r="F6" s="213"/>
      <c r="G6" s="213"/>
      <c r="H6" s="213"/>
      <c r="I6" s="213"/>
    </row>
    <row r="7" spans="1:12" s="20" customFormat="1" ht="45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12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0"/>
    </row>
    <row r="9" spans="1:12" ht="33" customHeight="1" thickBot="1" x14ac:dyDescent="0.55000000000000004">
      <c r="B9" s="201" t="s">
        <v>2</v>
      </c>
      <c r="C9" s="201"/>
      <c r="D9" s="201"/>
      <c r="E9" s="201"/>
      <c r="F9" s="201"/>
      <c r="G9" s="201"/>
      <c r="H9" s="11"/>
      <c r="I9" s="8"/>
      <c r="J9" s="8"/>
    </row>
    <row r="10" spans="1:12" ht="15.75" customHeight="1" x14ac:dyDescent="0.25">
      <c r="B10" s="202" t="s">
        <v>3</v>
      </c>
      <c r="C10" s="215" t="s">
        <v>4</v>
      </c>
      <c r="D10" s="236" t="s">
        <v>79</v>
      </c>
      <c r="E10" s="209" t="s">
        <v>32</v>
      </c>
      <c r="F10" s="209" t="s">
        <v>36</v>
      </c>
      <c r="G10" s="209" t="s">
        <v>7</v>
      </c>
      <c r="H10" s="206" t="s">
        <v>50</v>
      </c>
      <c r="I10" s="206" t="s">
        <v>67</v>
      </c>
      <c r="J10" s="250" t="s">
        <v>55</v>
      </c>
      <c r="K10" s="252"/>
      <c r="L10" s="9"/>
    </row>
    <row r="11" spans="1:12" ht="25.5" customHeight="1" thickBot="1" x14ac:dyDescent="0.3">
      <c r="B11" s="203"/>
      <c r="C11" s="216"/>
      <c r="D11" s="237"/>
      <c r="E11" s="210"/>
      <c r="F11" s="210"/>
      <c r="G11" s="210"/>
      <c r="H11" s="207"/>
      <c r="I11" s="207"/>
      <c r="J11" s="251"/>
      <c r="K11" s="252"/>
      <c r="L11" s="10"/>
    </row>
    <row r="12" spans="1:12" s="14" customFormat="1" ht="19.5" customHeight="1" x14ac:dyDescent="0.3">
      <c r="A12" s="71"/>
      <c r="B12" s="15" t="s">
        <v>87</v>
      </c>
      <c r="C12" s="166" t="s">
        <v>94</v>
      </c>
      <c r="D12" s="84">
        <f t="shared" ref="D12:D17" si="0">E12</f>
        <v>45662</v>
      </c>
      <c r="E12" s="188">
        <v>45662</v>
      </c>
      <c r="F12" s="188">
        <v>45666</v>
      </c>
      <c r="G12" s="188">
        <v>45678</v>
      </c>
      <c r="H12" s="141">
        <f>(F12+28)</f>
        <v>45694</v>
      </c>
      <c r="I12" s="141">
        <f>F12+28</f>
        <v>45694</v>
      </c>
      <c r="J12" s="96">
        <f t="shared" ref="J12:J17" si="1">(F12+30)</f>
        <v>45696</v>
      </c>
      <c r="K12" s="141"/>
      <c r="L12" s="13"/>
    </row>
    <row r="13" spans="1:12" s="14" customFormat="1" ht="19.5" customHeight="1" x14ac:dyDescent="0.3">
      <c r="A13" s="72"/>
      <c r="B13" s="15" t="s">
        <v>77</v>
      </c>
      <c r="C13" s="166" t="s">
        <v>101</v>
      </c>
      <c r="D13" s="84">
        <f t="shared" si="0"/>
        <v>45669</v>
      </c>
      <c r="E13" s="188">
        <v>45669</v>
      </c>
      <c r="F13" s="188">
        <v>45676</v>
      </c>
      <c r="G13" s="191">
        <v>45687</v>
      </c>
      <c r="H13" s="141">
        <f>(F13+28)</f>
        <v>45704</v>
      </c>
      <c r="I13" s="141">
        <f t="shared" ref="I13:I17" si="2">F13+28</f>
        <v>45704</v>
      </c>
      <c r="J13" s="96">
        <f t="shared" si="1"/>
        <v>45706</v>
      </c>
      <c r="K13" s="141"/>
      <c r="L13" s="13"/>
    </row>
    <row r="14" spans="1:12" s="14" customFormat="1" ht="19.5" customHeight="1" x14ac:dyDescent="0.3">
      <c r="A14" s="72"/>
      <c r="B14" s="15" t="s">
        <v>111</v>
      </c>
      <c r="C14" s="166" t="s">
        <v>112</v>
      </c>
      <c r="D14" s="84">
        <f t="shared" si="0"/>
        <v>45679</v>
      </c>
      <c r="E14" s="188">
        <v>45679</v>
      </c>
      <c r="F14" s="188">
        <v>45686</v>
      </c>
      <c r="G14" s="185">
        <v>45699</v>
      </c>
      <c r="H14" s="141">
        <f t="shared" ref="H14:H17" si="3">(F14+28)</f>
        <v>45714</v>
      </c>
      <c r="I14" s="141">
        <f t="shared" si="2"/>
        <v>45714</v>
      </c>
      <c r="J14" s="96">
        <f t="shared" si="1"/>
        <v>45716</v>
      </c>
      <c r="K14" s="141"/>
      <c r="L14" s="13"/>
    </row>
    <row r="15" spans="1:12" s="14" customFormat="1" ht="19.5" customHeight="1" x14ac:dyDescent="0.3">
      <c r="A15" s="71"/>
      <c r="B15" s="15" t="s">
        <v>85</v>
      </c>
      <c r="C15" s="166" t="s">
        <v>113</v>
      </c>
      <c r="D15" s="84">
        <f t="shared" si="0"/>
        <v>45686</v>
      </c>
      <c r="E15" s="191">
        <v>45686</v>
      </c>
      <c r="F15" s="191">
        <v>45693</v>
      </c>
      <c r="G15" s="191">
        <v>45706</v>
      </c>
      <c r="H15" s="141">
        <f>(F15+28)</f>
        <v>45721</v>
      </c>
      <c r="I15" s="141">
        <f t="shared" si="2"/>
        <v>45721</v>
      </c>
      <c r="J15" s="96">
        <f t="shared" si="1"/>
        <v>45723</v>
      </c>
      <c r="K15" s="141"/>
      <c r="L15" s="13"/>
    </row>
    <row r="16" spans="1:12" s="14" customFormat="1" ht="19.5" customHeight="1" x14ac:dyDescent="0.3">
      <c r="A16" s="71"/>
      <c r="B16" s="15" t="s">
        <v>97</v>
      </c>
      <c r="C16" s="166" t="s">
        <v>117</v>
      </c>
      <c r="D16" s="84">
        <f t="shared" si="0"/>
        <v>45693</v>
      </c>
      <c r="E16" s="191">
        <v>45693</v>
      </c>
      <c r="F16" s="191">
        <v>45700</v>
      </c>
      <c r="G16" s="191">
        <v>45713</v>
      </c>
      <c r="H16" s="141">
        <f t="shared" si="3"/>
        <v>45728</v>
      </c>
      <c r="I16" s="141">
        <f t="shared" si="2"/>
        <v>45728</v>
      </c>
      <c r="J16" s="96">
        <f t="shared" si="1"/>
        <v>45730</v>
      </c>
      <c r="K16" s="141"/>
      <c r="L16" s="13"/>
    </row>
    <row r="17" spans="1:12" s="14" customFormat="1" ht="19.5" customHeight="1" thickBot="1" x14ac:dyDescent="0.35">
      <c r="A17" s="71"/>
      <c r="B17" s="17" t="s">
        <v>87</v>
      </c>
      <c r="C17" s="167" t="s">
        <v>127</v>
      </c>
      <c r="D17" s="18">
        <f t="shared" si="0"/>
        <v>45707</v>
      </c>
      <c r="E17" s="189">
        <v>45707</v>
      </c>
      <c r="F17" s="189">
        <v>45714</v>
      </c>
      <c r="G17" s="140">
        <v>45727</v>
      </c>
      <c r="H17" s="99">
        <f t="shared" si="3"/>
        <v>45742</v>
      </c>
      <c r="I17" s="99">
        <f t="shared" si="2"/>
        <v>45742</v>
      </c>
      <c r="J17" s="100">
        <f t="shared" si="1"/>
        <v>45744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01" t="s">
        <v>34</v>
      </c>
      <c r="C19" s="201"/>
      <c r="D19" s="201"/>
      <c r="E19" s="201"/>
      <c r="F19" s="201"/>
      <c r="G19" s="201"/>
      <c r="H19" s="11"/>
      <c r="I19" s="11"/>
      <c r="J19" s="11"/>
    </row>
    <row r="20" spans="1:12" ht="20.25" customHeight="1" x14ac:dyDescent="0.2">
      <c r="B20" s="202" t="s">
        <v>3</v>
      </c>
      <c r="C20" s="215" t="s">
        <v>4</v>
      </c>
      <c r="D20" s="240" t="s">
        <v>79</v>
      </c>
      <c r="E20" s="209" t="s">
        <v>32</v>
      </c>
      <c r="F20" s="206" t="s">
        <v>36</v>
      </c>
      <c r="G20" s="196" t="s">
        <v>9</v>
      </c>
      <c r="H20" s="11"/>
      <c r="I20" s="11"/>
      <c r="J20" s="11"/>
    </row>
    <row r="21" spans="1:12" ht="18.75" customHeight="1" thickBot="1" x14ac:dyDescent="0.25">
      <c r="B21" s="203"/>
      <c r="C21" s="205"/>
      <c r="D21" s="244"/>
      <c r="E21" s="210"/>
      <c r="F21" s="253"/>
      <c r="G21" s="197"/>
      <c r="H21" s="11"/>
      <c r="I21" s="11"/>
      <c r="J21" s="11"/>
    </row>
    <row r="22" spans="1:12" ht="18.75" x14ac:dyDescent="0.3">
      <c r="B22" s="15" t="str">
        <f t="shared" ref="B22:C24" si="4">B29</f>
        <v>OOCL YOKOHAMA</v>
      </c>
      <c r="C22" s="166" t="str">
        <f t="shared" si="4"/>
        <v>207N</v>
      </c>
      <c r="D22" s="84">
        <f>E22</f>
        <v>45659</v>
      </c>
      <c r="E22" s="33">
        <f>E29</f>
        <v>45659</v>
      </c>
      <c r="F22" s="187">
        <v>46001</v>
      </c>
      <c r="G22" s="183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KOTA LARIS</v>
      </c>
      <c r="C23" s="166" t="str">
        <f t="shared" si="4"/>
        <v>095N</v>
      </c>
      <c r="D23" s="84">
        <f>E23</f>
        <v>45666</v>
      </c>
      <c r="E23" s="33">
        <f>E30</f>
        <v>45666</v>
      </c>
      <c r="F23" s="188">
        <f>F30</f>
        <v>45671</v>
      </c>
      <c r="G23" s="180">
        <f>F23+25</f>
        <v>45696</v>
      </c>
      <c r="H23" s="11"/>
      <c r="I23" s="11"/>
      <c r="J23" s="11"/>
    </row>
    <row r="24" spans="1:12" ht="19.5" thickBot="1" x14ac:dyDescent="0.35">
      <c r="B24" s="17" t="str">
        <f t="shared" si="4"/>
        <v>KOTA LUMAYAN</v>
      </c>
      <c r="C24" s="167" t="str">
        <f t="shared" si="4"/>
        <v>186N</v>
      </c>
      <c r="D24" s="18">
        <f>D31</f>
        <v>45677</v>
      </c>
      <c r="E24" s="28">
        <f>E31</f>
        <v>45677</v>
      </c>
      <c r="F24" s="189">
        <f>F31</f>
        <v>45682</v>
      </c>
      <c r="G24" s="184">
        <f>F24+25</f>
        <v>45707</v>
      </c>
      <c r="H24" s="11"/>
      <c r="I24" s="11"/>
      <c r="J24" s="11"/>
    </row>
    <row r="25" spans="1:12" ht="31.5" x14ac:dyDescent="0.5">
      <c r="B25" s="201" t="s">
        <v>14</v>
      </c>
      <c r="C25" s="201"/>
      <c r="D25" s="201"/>
      <c r="E25" s="201"/>
      <c r="F25" s="201"/>
      <c r="G25" s="201"/>
      <c r="H25" s="201"/>
      <c r="I25" s="201"/>
    </row>
    <row r="26" spans="1:12" ht="18.75" thickBot="1" x14ac:dyDescent="0.25">
      <c r="J26" s="11"/>
    </row>
    <row r="27" spans="1:12" ht="12.75" customHeight="1" thickBot="1" x14ac:dyDescent="0.3">
      <c r="B27" s="255" t="s">
        <v>3</v>
      </c>
      <c r="C27" s="236" t="s">
        <v>4</v>
      </c>
      <c r="D27" s="236" t="s">
        <v>79</v>
      </c>
      <c r="E27" s="206" t="s">
        <v>32</v>
      </c>
      <c r="F27" s="206" t="s">
        <v>36</v>
      </c>
      <c r="G27" s="206" t="s">
        <v>15</v>
      </c>
      <c r="H27" s="209" t="s">
        <v>58</v>
      </c>
      <c r="I27" s="209" t="s">
        <v>16</v>
      </c>
      <c r="J27" s="196" t="s">
        <v>17</v>
      </c>
    </row>
    <row r="28" spans="1:12" ht="25.5" customHeight="1" thickBot="1" x14ac:dyDescent="0.3">
      <c r="B28" s="256"/>
      <c r="C28" s="237"/>
      <c r="D28" s="237"/>
      <c r="E28" s="207"/>
      <c r="F28" s="207"/>
      <c r="G28" s="207"/>
      <c r="H28" s="249"/>
      <c r="I28" s="249"/>
      <c r="J28" s="245"/>
    </row>
    <row r="29" spans="1:12" ht="19.5" customHeight="1" x14ac:dyDescent="0.3">
      <c r="B29" s="15" t="s">
        <v>86</v>
      </c>
      <c r="C29" s="166" t="s">
        <v>96</v>
      </c>
      <c r="D29" s="84">
        <f>E29</f>
        <v>45659</v>
      </c>
      <c r="E29" s="33">
        <v>45659</v>
      </c>
      <c r="F29" s="191">
        <v>45666</v>
      </c>
      <c r="G29" s="191">
        <v>45675</v>
      </c>
      <c r="H29" s="33">
        <f t="shared" ref="H29:H34" si="5">F29+27</f>
        <v>45693</v>
      </c>
      <c r="I29" s="33">
        <f t="shared" ref="I29:I34" si="6">F29+25</f>
        <v>45691</v>
      </c>
      <c r="J29" s="30">
        <f t="shared" ref="J29:J34" si="7">F29+28</f>
        <v>45694</v>
      </c>
    </row>
    <row r="30" spans="1:12" ht="19.5" customHeight="1" x14ac:dyDescent="0.3">
      <c r="B30" s="15" t="s">
        <v>44</v>
      </c>
      <c r="C30" s="166" t="s">
        <v>99</v>
      </c>
      <c r="D30" s="84">
        <f t="shared" ref="D30:D34" si="8">E30</f>
        <v>45666</v>
      </c>
      <c r="E30" s="33">
        <v>45666</v>
      </c>
      <c r="F30" s="191">
        <v>45671</v>
      </c>
      <c r="G30" s="191">
        <v>45680</v>
      </c>
      <c r="H30" s="33">
        <f t="shared" si="5"/>
        <v>45698</v>
      </c>
      <c r="I30" s="33">
        <f t="shared" si="6"/>
        <v>45696</v>
      </c>
      <c r="J30" s="30">
        <f t="shared" si="7"/>
        <v>45699</v>
      </c>
    </row>
    <row r="31" spans="1:12" ht="19.5" customHeight="1" x14ac:dyDescent="0.3">
      <c r="B31" s="15" t="s">
        <v>47</v>
      </c>
      <c r="C31" s="166" t="s">
        <v>110</v>
      </c>
      <c r="D31" s="84">
        <f t="shared" ref="D31:D33" si="9">E31</f>
        <v>45677</v>
      </c>
      <c r="E31" s="33">
        <v>45677</v>
      </c>
      <c r="F31" s="191">
        <v>45682</v>
      </c>
      <c r="G31" s="191">
        <v>45694</v>
      </c>
      <c r="H31" s="33">
        <f t="shared" si="5"/>
        <v>45709</v>
      </c>
      <c r="I31" s="33">
        <f t="shared" si="6"/>
        <v>45707</v>
      </c>
      <c r="J31" s="30">
        <f t="shared" si="7"/>
        <v>45710</v>
      </c>
    </row>
    <row r="32" spans="1:12" ht="19.5" customHeight="1" x14ac:dyDescent="0.3">
      <c r="A32" s="10"/>
      <c r="B32" s="15" t="s">
        <v>88</v>
      </c>
      <c r="C32" s="166" t="s">
        <v>115</v>
      </c>
      <c r="D32" s="84">
        <f t="shared" si="9"/>
        <v>45684</v>
      </c>
      <c r="E32" s="33">
        <v>45684</v>
      </c>
      <c r="F32" s="191">
        <v>45689</v>
      </c>
      <c r="G32" s="191">
        <v>45701</v>
      </c>
      <c r="H32" s="33">
        <f t="shared" si="5"/>
        <v>45716</v>
      </c>
      <c r="I32" s="33">
        <f t="shared" si="6"/>
        <v>45714</v>
      </c>
      <c r="J32" s="30">
        <f t="shared" si="7"/>
        <v>45717</v>
      </c>
    </row>
    <row r="33" spans="1:11" ht="19.5" customHeight="1" x14ac:dyDescent="0.3">
      <c r="A33" s="10"/>
      <c r="B33" s="15" t="s">
        <v>86</v>
      </c>
      <c r="C33" s="277" t="s">
        <v>122</v>
      </c>
      <c r="D33" s="278">
        <f t="shared" si="9"/>
        <v>45691</v>
      </c>
      <c r="E33" s="279">
        <v>45691</v>
      </c>
      <c r="F33" s="280">
        <v>45696</v>
      </c>
      <c r="G33" s="281">
        <v>45708</v>
      </c>
      <c r="H33" s="33">
        <f t="shared" si="5"/>
        <v>45723</v>
      </c>
      <c r="I33" s="33">
        <f t="shared" si="6"/>
        <v>45721</v>
      </c>
      <c r="J33" s="30">
        <f t="shared" si="7"/>
        <v>45724</v>
      </c>
    </row>
    <row r="34" spans="1:11" ht="19.5" customHeight="1" thickBot="1" x14ac:dyDescent="0.35">
      <c r="B34" s="17" t="s">
        <v>44</v>
      </c>
      <c r="C34" s="167" t="s">
        <v>131</v>
      </c>
      <c r="D34" s="18">
        <f>E34</f>
        <v>45698</v>
      </c>
      <c r="E34" s="28">
        <v>45698</v>
      </c>
      <c r="F34" s="186">
        <v>45703</v>
      </c>
      <c r="G34" s="149">
        <v>45715</v>
      </c>
      <c r="H34" s="28">
        <f t="shared" si="5"/>
        <v>45730</v>
      </c>
      <c r="I34" s="28">
        <f t="shared" si="6"/>
        <v>45728</v>
      </c>
      <c r="J34" s="31">
        <f t="shared" si="7"/>
        <v>45731</v>
      </c>
    </row>
    <row r="35" spans="1:11" ht="18.75" x14ac:dyDescent="0.2">
      <c r="B35" s="217"/>
      <c r="C35" s="246"/>
      <c r="D35" s="87"/>
      <c r="E35" s="224"/>
      <c r="F35" s="224"/>
      <c r="G35" s="224"/>
      <c r="H35" s="8"/>
      <c r="I35" s="11"/>
      <c r="J35" s="8"/>
    </row>
    <row r="36" spans="1:11" ht="18.75" x14ac:dyDescent="0.25">
      <c r="B36" s="217"/>
      <c r="C36" s="217"/>
      <c r="D36" s="86"/>
      <c r="E36" s="254"/>
      <c r="F36" s="254"/>
      <c r="G36" s="254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01" t="s">
        <v>56</v>
      </c>
      <c r="C47" s="201"/>
      <c r="D47" s="201"/>
      <c r="E47" s="201"/>
      <c r="F47" s="201"/>
      <c r="G47" s="201"/>
      <c r="H47" s="201"/>
      <c r="I47" s="201"/>
      <c r="J47" s="8"/>
      <c r="K47" s="10"/>
    </row>
    <row r="48" spans="1:11" ht="18" customHeight="1" x14ac:dyDescent="0.25">
      <c r="B48" s="202" t="s">
        <v>3</v>
      </c>
      <c r="C48" s="215" t="s">
        <v>4</v>
      </c>
      <c r="D48" s="236" t="s">
        <v>79</v>
      </c>
      <c r="E48" s="209" t="s">
        <v>32</v>
      </c>
      <c r="F48" s="209" t="s">
        <v>36</v>
      </c>
      <c r="G48" s="209" t="s">
        <v>15</v>
      </c>
      <c r="H48" s="209" t="s">
        <v>51</v>
      </c>
      <c r="I48" s="196" t="s">
        <v>52</v>
      </c>
      <c r="J48" s="8"/>
      <c r="K48" s="10"/>
    </row>
    <row r="49" spans="1:11" ht="18" customHeight="1" thickBot="1" x14ac:dyDescent="0.3">
      <c r="B49" s="203"/>
      <c r="C49" s="216"/>
      <c r="D49" s="237"/>
      <c r="E49" s="210"/>
      <c r="F49" s="210"/>
      <c r="G49" s="210"/>
      <c r="H49" s="210"/>
      <c r="I49" s="197"/>
      <c r="J49" s="8"/>
      <c r="K49" s="10"/>
    </row>
    <row r="50" spans="1:11" ht="19.5" customHeight="1" x14ac:dyDescent="0.3">
      <c r="B50" s="25" t="str">
        <f t="shared" ref="B50:C52" si="10">B29</f>
        <v>OOCL YOKOHAMA</v>
      </c>
      <c r="C50" s="134" t="str">
        <f t="shared" si="10"/>
        <v>207N</v>
      </c>
      <c r="D50" s="84">
        <f t="shared" ref="D50:G55" si="11">D29</f>
        <v>45659</v>
      </c>
      <c r="E50" s="33">
        <f t="shared" si="11"/>
        <v>45659</v>
      </c>
      <c r="F50" s="33">
        <f t="shared" si="11"/>
        <v>45666</v>
      </c>
      <c r="G50" s="33">
        <f t="shared" si="11"/>
        <v>45675</v>
      </c>
      <c r="H50" s="33">
        <f>F50+28</f>
        <v>45694</v>
      </c>
      <c r="I50" s="30">
        <f>G50+28</f>
        <v>45703</v>
      </c>
      <c r="J50" s="8"/>
      <c r="K50" s="10"/>
    </row>
    <row r="51" spans="1:11" ht="19.5" customHeight="1" x14ac:dyDescent="0.3">
      <c r="B51" s="25" t="str">
        <f t="shared" si="10"/>
        <v>KOTA LARIS</v>
      </c>
      <c r="C51" s="134" t="str">
        <f t="shared" si="10"/>
        <v>095N</v>
      </c>
      <c r="D51" s="84">
        <f t="shared" si="11"/>
        <v>45666</v>
      </c>
      <c r="E51" s="33">
        <f t="shared" si="11"/>
        <v>45666</v>
      </c>
      <c r="F51" s="33">
        <f t="shared" si="11"/>
        <v>45671</v>
      </c>
      <c r="G51" s="33">
        <f t="shared" si="11"/>
        <v>45680</v>
      </c>
      <c r="H51" s="33">
        <f t="shared" ref="H51:I54" si="12">F51+28</f>
        <v>45699</v>
      </c>
      <c r="I51" s="30">
        <f>G51+28</f>
        <v>45708</v>
      </c>
      <c r="J51" s="8"/>
      <c r="K51" s="10"/>
    </row>
    <row r="52" spans="1:11" ht="19.5" customHeight="1" x14ac:dyDescent="0.3">
      <c r="B52" s="25" t="str">
        <f t="shared" si="10"/>
        <v>KOTA LUMAYAN</v>
      </c>
      <c r="C52" s="134" t="str">
        <f t="shared" si="10"/>
        <v>186N</v>
      </c>
      <c r="D52" s="84">
        <f t="shared" si="11"/>
        <v>45677</v>
      </c>
      <c r="E52" s="33">
        <f t="shared" si="11"/>
        <v>45677</v>
      </c>
      <c r="F52" s="33">
        <f t="shared" si="11"/>
        <v>45682</v>
      </c>
      <c r="G52" s="33">
        <f t="shared" si="11"/>
        <v>45694</v>
      </c>
      <c r="H52" s="33">
        <f t="shared" si="12"/>
        <v>45710</v>
      </c>
      <c r="I52" s="30">
        <f t="shared" si="12"/>
        <v>45722</v>
      </c>
      <c r="J52" s="8"/>
      <c r="K52" s="10"/>
    </row>
    <row r="53" spans="1:11" ht="19.5" customHeight="1" x14ac:dyDescent="0.3">
      <c r="B53" s="25" t="str">
        <f t="shared" ref="B53:C55" si="13">B32</f>
        <v>OOCL BRISBANE</v>
      </c>
      <c r="C53" s="166" t="str">
        <f t="shared" si="13"/>
        <v>246N</v>
      </c>
      <c r="D53" s="84">
        <f t="shared" si="11"/>
        <v>45684</v>
      </c>
      <c r="E53" s="33">
        <f t="shared" si="11"/>
        <v>45684</v>
      </c>
      <c r="F53" s="33">
        <f t="shared" si="11"/>
        <v>45689</v>
      </c>
      <c r="G53" s="33">
        <f t="shared" si="11"/>
        <v>45701</v>
      </c>
      <c r="H53" s="33">
        <f>F53+28</f>
        <v>45717</v>
      </c>
      <c r="I53" s="30">
        <f t="shared" si="12"/>
        <v>45729</v>
      </c>
      <c r="J53" s="8"/>
      <c r="K53" s="10"/>
    </row>
    <row r="54" spans="1:11" ht="19.5" customHeight="1" x14ac:dyDescent="0.3">
      <c r="B54" s="25" t="str">
        <f t="shared" si="13"/>
        <v>OOCL YOKOHAMA</v>
      </c>
      <c r="C54" s="166" t="str">
        <f t="shared" si="13"/>
        <v>208N</v>
      </c>
      <c r="D54" s="84">
        <f t="shared" si="11"/>
        <v>45691</v>
      </c>
      <c r="E54" s="33">
        <f t="shared" si="11"/>
        <v>45691</v>
      </c>
      <c r="F54" s="33">
        <f t="shared" si="11"/>
        <v>45696</v>
      </c>
      <c r="G54" s="33">
        <f t="shared" si="11"/>
        <v>45708</v>
      </c>
      <c r="H54" s="33">
        <f>F54+28</f>
        <v>45724</v>
      </c>
      <c r="I54" s="30">
        <f t="shared" si="12"/>
        <v>45736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3"/>
        <v>KOTA LARIS</v>
      </c>
      <c r="C55" s="167" t="str">
        <f t="shared" si="13"/>
        <v>096N</v>
      </c>
      <c r="D55" s="84">
        <f t="shared" si="11"/>
        <v>45698</v>
      </c>
      <c r="E55" s="28">
        <f t="shared" si="11"/>
        <v>45698</v>
      </c>
      <c r="F55" s="33">
        <f t="shared" si="11"/>
        <v>45703</v>
      </c>
      <c r="G55" s="33">
        <f t="shared" si="11"/>
        <v>45715</v>
      </c>
      <c r="H55" s="28">
        <f t="shared" ref="H55" si="14">F55+45</f>
        <v>45748</v>
      </c>
      <c r="I55" s="31">
        <f>F55+28</f>
        <v>45731</v>
      </c>
      <c r="J55" s="8"/>
    </row>
    <row r="56" spans="1:11" ht="25.5" customHeight="1" thickBot="1" x14ac:dyDescent="0.55000000000000004">
      <c r="B56" s="257" t="s">
        <v>19</v>
      </c>
      <c r="C56" s="257"/>
      <c r="D56" s="257"/>
      <c r="E56" s="257"/>
      <c r="F56" s="257"/>
      <c r="G56" s="257"/>
      <c r="H56" s="257"/>
      <c r="I56" s="257"/>
      <c r="J56" s="8"/>
    </row>
    <row r="57" spans="1:11" ht="18" customHeight="1" x14ac:dyDescent="0.25">
      <c r="B57" s="202" t="s">
        <v>3</v>
      </c>
      <c r="C57" s="215" t="s">
        <v>4</v>
      </c>
      <c r="D57" s="236" t="s">
        <v>79</v>
      </c>
      <c r="E57" s="209" t="s">
        <v>32</v>
      </c>
      <c r="F57" s="209" t="s">
        <v>36</v>
      </c>
      <c r="G57" s="209" t="s">
        <v>15</v>
      </c>
      <c r="H57" s="209" t="s">
        <v>54</v>
      </c>
      <c r="I57" s="196" t="s">
        <v>20</v>
      </c>
      <c r="J57" s="8"/>
    </row>
    <row r="58" spans="1:11" ht="18" customHeight="1" thickBot="1" x14ac:dyDescent="0.3">
      <c r="B58" s="203"/>
      <c r="C58" s="216"/>
      <c r="D58" s="237"/>
      <c r="E58" s="210"/>
      <c r="F58" s="210"/>
      <c r="G58" s="210"/>
      <c r="H58" s="210"/>
      <c r="I58" s="197"/>
      <c r="J58" s="8"/>
    </row>
    <row r="59" spans="1:11" ht="19.5" customHeight="1" x14ac:dyDescent="0.3">
      <c r="B59" s="25" t="str">
        <f>B29</f>
        <v>OOCL YOKOHAMA</v>
      </c>
      <c r="C59" s="166" t="str">
        <f t="shared" ref="C59:C63" si="15">C29</f>
        <v>207N</v>
      </c>
      <c r="D59" s="84">
        <f>D29</f>
        <v>45659</v>
      </c>
      <c r="E59" s="33">
        <f>E29</f>
        <v>45659</v>
      </c>
      <c r="F59" s="33">
        <f>F29</f>
        <v>45666</v>
      </c>
      <c r="G59" s="33">
        <f>G29</f>
        <v>45675</v>
      </c>
      <c r="H59" s="33">
        <f>F59+48</f>
        <v>45714</v>
      </c>
      <c r="I59" s="30">
        <f>F59+45</f>
        <v>45711</v>
      </c>
      <c r="J59" s="8"/>
    </row>
    <row r="60" spans="1:11" ht="19.5" customHeight="1" x14ac:dyDescent="0.3">
      <c r="B60" s="25" t="str">
        <f>B30</f>
        <v>KOTA LARIS</v>
      </c>
      <c r="C60" s="166" t="str">
        <f t="shared" si="15"/>
        <v>095N</v>
      </c>
      <c r="D60" s="84">
        <f t="shared" ref="D60:E63" si="16">D30</f>
        <v>45666</v>
      </c>
      <c r="E60" s="33">
        <f t="shared" si="16"/>
        <v>45666</v>
      </c>
      <c r="F60" s="33">
        <f>F51</f>
        <v>45671</v>
      </c>
      <c r="G60" s="33">
        <f>G30</f>
        <v>45680</v>
      </c>
      <c r="H60" s="33">
        <f t="shared" ref="H60:H63" si="17">F60+48</f>
        <v>45719</v>
      </c>
      <c r="I60" s="30">
        <f t="shared" ref="I60:I63" si="18">F60+45</f>
        <v>45716</v>
      </c>
      <c r="J60" s="8"/>
    </row>
    <row r="61" spans="1:11" ht="19.5" customHeight="1" x14ac:dyDescent="0.3">
      <c r="B61" s="25" t="str">
        <f>B31</f>
        <v>KOTA LUMAYAN</v>
      </c>
      <c r="C61" s="166" t="str">
        <f t="shared" si="15"/>
        <v>186N</v>
      </c>
      <c r="D61" s="84">
        <f t="shared" si="16"/>
        <v>45677</v>
      </c>
      <c r="E61" s="33">
        <f t="shared" si="16"/>
        <v>45677</v>
      </c>
      <c r="F61" s="33">
        <f>F52</f>
        <v>45682</v>
      </c>
      <c r="G61" s="33">
        <f t="shared" ref="G61" si="19">G31</f>
        <v>45694</v>
      </c>
      <c r="H61" s="33">
        <f t="shared" si="17"/>
        <v>45730</v>
      </c>
      <c r="I61" s="30">
        <f t="shared" si="18"/>
        <v>45727</v>
      </c>
      <c r="J61" s="8"/>
    </row>
    <row r="62" spans="1:11" ht="19.5" customHeight="1" x14ac:dyDescent="0.3">
      <c r="B62" s="25" t="str">
        <f>B32</f>
        <v>OOCL BRISBANE</v>
      </c>
      <c r="C62" s="166" t="str">
        <f t="shared" si="15"/>
        <v>246N</v>
      </c>
      <c r="D62" s="84">
        <f t="shared" si="16"/>
        <v>45684</v>
      </c>
      <c r="E62" s="33">
        <f t="shared" si="16"/>
        <v>45684</v>
      </c>
      <c r="F62" s="33">
        <f>F32</f>
        <v>45689</v>
      </c>
      <c r="G62" s="33">
        <f>G32</f>
        <v>45701</v>
      </c>
      <c r="H62" s="33">
        <f t="shared" si="17"/>
        <v>45737</v>
      </c>
      <c r="I62" s="30">
        <f t="shared" si="18"/>
        <v>45734</v>
      </c>
      <c r="J62" s="8"/>
    </row>
    <row r="63" spans="1:11" ht="19.5" customHeight="1" thickBot="1" x14ac:dyDescent="0.35">
      <c r="B63" s="25" t="str">
        <f>B33</f>
        <v>OOCL YOKOHAMA</v>
      </c>
      <c r="C63" s="166" t="str">
        <f t="shared" si="15"/>
        <v>208N</v>
      </c>
      <c r="D63" s="84">
        <f t="shared" si="16"/>
        <v>45691</v>
      </c>
      <c r="E63" s="33">
        <f t="shared" si="16"/>
        <v>45691</v>
      </c>
      <c r="F63" s="33">
        <f>F33</f>
        <v>45696</v>
      </c>
      <c r="G63" s="33">
        <f>G33</f>
        <v>45708</v>
      </c>
      <c r="H63" s="33">
        <f t="shared" si="17"/>
        <v>45744</v>
      </c>
      <c r="I63" s="30">
        <f t="shared" si="18"/>
        <v>45741</v>
      </c>
      <c r="J63" s="8"/>
    </row>
    <row r="64" spans="1:11" ht="24.75" customHeight="1" thickBot="1" x14ac:dyDescent="0.55000000000000004">
      <c r="B64" s="257" t="s">
        <v>21</v>
      </c>
      <c r="C64" s="257"/>
      <c r="D64" s="257"/>
      <c r="E64" s="257"/>
      <c r="F64" s="257"/>
      <c r="G64" s="257"/>
      <c r="H64" s="257"/>
      <c r="I64" s="257"/>
      <c r="J64" s="8"/>
    </row>
    <row r="65" spans="2:10" ht="20.25" customHeight="1" x14ac:dyDescent="0.25">
      <c r="B65" s="202" t="s">
        <v>3</v>
      </c>
      <c r="C65" s="215" t="s">
        <v>4</v>
      </c>
      <c r="D65" s="236" t="s">
        <v>79</v>
      </c>
      <c r="E65" s="209" t="s">
        <v>32</v>
      </c>
      <c r="F65" s="209" t="s">
        <v>36</v>
      </c>
      <c r="G65" s="209" t="s">
        <v>15</v>
      </c>
      <c r="H65" s="209" t="s">
        <v>81</v>
      </c>
      <c r="I65" s="196" t="s">
        <v>53</v>
      </c>
      <c r="J65" s="8"/>
    </row>
    <row r="66" spans="2:10" ht="20.25" customHeight="1" thickBot="1" x14ac:dyDescent="0.3">
      <c r="B66" s="203"/>
      <c r="C66" s="216"/>
      <c r="D66" s="237"/>
      <c r="E66" s="210"/>
      <c r="F66" s="210"/>
      <c r="G66" s="210"/>
      <c r="H66" s="210"/>
      <c r="I66" s="197"/>
      <c r="J66" s="8"/>
    </row>
    <row r="67" spans="2:10" ht="19.5" customHeight="1" x14ac:dyDescent="0.3">
      <c r="B67" s="25" t="str">
        <f t="shared" ref="B67:C70" si="20">B29</f>
        <v>OOCL YOKOHAMA</v>
      </c>
      <c r="C67" s="166" t="str">
        <f t="shared" si="20"/>
        <v>207N</v>
      </c>
      <c r="D67" s="84">
        <f t="shared" ref="D67:D70" si="21">D29</f>
        <v>45659</v>
      </c>
      <c r="E67" s="33">
        <f t="shared" ref="E67:G70" si="22">E29</f>
        <v>45659</v>
      </c>
      <c r="F67" s="33">
        <f t="shared" si="22"/>
        <v>45666</v>
      </c>
      <c r="G67" s="33">
        <f t="shared" si="22"/>
        <v>45675</v>
      </c>
      <c r="H67" s="33">
        <f>F67+51</f>
        <v>45717</v>
      </c>
      <c r="I67" s="30">
        <f>F67+51</f>
        <v>45717</v>
      </c>
      <c r="J67" s="8"/>
    </row>
    <row r="68" spans="2:10" ht="20.25" customHeight="1" x14ac:dyDescent="0.3">
      <c r="B68" s="25" t="str">
        <f t="shared" si="20"/>
        <v>KOTA LARIS</v>
      </c>
      <c r="C68" s="166" t="str">
        <f t="shared" si="20"/>
        <v>095N</v>
      </c>
      <c r="D68" s="84">
        <f t="shared" si="21"/>
        <v>45666</v>
      </c>
      <c r="E68" s="33">
        <f t="shared" si="22"/>
        <v>45666</v>
      </c>
      <c r="F68" s="33">
        <f t="shared" si="22"/>
        <v>45671</v>
      </c>
      <c r="G68" s="33">
        <f t="shared" si="22"/>
        <v>45680</v>
      </c>
      <c r="H68" s="33">
        <f t="shared" ref="H68:H70" si="23">F68+51</f>
        <v>45722</v>
      </c>
      <c r="I68" s="30">
        <f>F68+51</f>
        <v>45722</v>
      </c>
      <c r="J68" s="8"/>
    </row>
    <row r="69" spans="2:10" ht="20.25" customHeight="1" x14ac:dyDescent="0.3">
      <c r="B69" s="25" t="str">
        <f t="shared" si="20"/>
        <v>KOTA LUMAYAN</v>
      </c>
      <c r="C69" s="166" t="str">
        <f t="shared" si="20"/>
        <v>186N</v>
      </c>
      <c r="D69" s="84">
        <f t="shared" si="21"/>
        <v>45677</v>
      </c>
      <c r="E69" s="33">
        <f t="shared" si="22"/>
        <v>45677</v>
      </c>
      <c r="F69" s="33">
        <f t="shared" si="22"/>
        <v>45682</v>
      </c>
      <c r="G69" s="33">
        <f t="shared" si="22"/>
        <v>45694</v>
      </c>
      <c r="H69" s="33">
        <f t="shared" si="23"/>
        <v>45733</v>
      </c>
      <c r="I69" s="30">
        <f>F69+51</f>
        <v>45733</v>
      </c>
      <c r="J69" s="8"/>
    </row>
    <row r="70" spans="2:10" ht="20.25" customHeight="1" thickBot="1" x14ac:dyDescent="0.35">
      <c r="B70" s="26" t="str">
        <f t="shared" si="20"/>
        <v>OOCL BRISBANE</v>
      </c>
      <c r="C70" s="167" t="str">
        <f t="shared" si="20"/>
        <v>246N</v>
      </c>
      <c r="D70" s="18">
        <f t="shared" si="21"/>
        <v>45684</v>
      </c>
      <c r="E70" s="28">
        <f t="shared" si="22"/>
        <v>45684</v>
      </c>
      <c r="F70" s="28">
        <f t="shared" si="22"/>
        <v>45689</v>
      </c>
      <c r="G70" s="28">
        <f t="shared" si="22"/>
        <v>45701</v>
      </c>
      <c r="H70" s="28">
        <f t="shared" si="23"/>
        <v>45740</v>
      </c>
      <c r="I70" s="31">
        <f>F70+51</f>
        <v>45740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01" t="s">
        <v>22</v>
      </c>
      <c r="C83" s="201"/>
      <c r="D83" s="201"/>
      <c r="E83" s="201"/>
      <c r="F83" s="201"/>
      <c r="G83" s="201"/>
      <c r="H83" s="201"/>
      <c r="I83" s="11"/>
      <c r="J83" s="11"/>
    </row>
    <row r="84" spans="2:10" ht="12.75" customHeight="1" x14ac:dyDescent="0.25">
      <c r="B84" s="202" t="s">
        <v>3</v>
      </c>
      <c r="C84" s="215" t="s">
        <v>4</v>
      </c>
      <c r="D84" s="236" t="s">
        <v>79</v>
      </c>
      <c r="E84" s="209" t="s">
        <v>32</v>
      </c>
      <c r="F84" s="196" t="s">
        <v>36</v>
      </c>
      <c r="G84" s="196" t="s">
        <v>23</v>
      </c>
      <c r="H84" s="8"/>
      <c r="I84" s="8"/>
      <c r="J84" s="3"/>
    </row>
    <row r="85" spans="2:10" ht="33" customHeight="1" thickBot="1" x14ac:dyDescent="0.3">
      <c r="B85" s="203"/>
      <c r="C85" s="216"/>
      <c r="D85" s="237"/>
      <c r="E85" s="210"/>
      <c r="F85" s="197"/>
      <c r="G85" s="197"/>
      <c r="H85" s="8"/>
      <c r="I85" s="8"/>
      <c r="J85" s="10"/>
    </row>
    <row r="86" spans="2:10" ht="20.25" customHeight="1" x14ac:dyDescent="0.3">
      <c r="B86" s="25" t="s">
        <v>62</v>
      </c>
      <c r="C86" s="125">
        <v>2549</v>
      </c>
      <c r="D86" s="33">
        <f>E86</f>
        <v>46021</v>
      </c>
      <c r="E86" s="33">
        <v>46021</v>
      </c>
      <c r="F86" s="33">
        <v>45665</v>
      </c>
      <c r="G86" s="30">
        <v>45672</v>
      </c>
      <c r="H86" s="8"/>
      <c r="I86" s="144"/>
      <c r="J86" s="10"/>
    </row>
    <row r="87" spans="2:10" ht="20.25" customHeight="1" x14ac:dyDescent="0.3">
      <c r="B87" s="25" t="s">
        <v>48</v>
      </c>
      <c r="C87" s="125">
        <v>2601</v>
      </c>
      <c r="D87" s="33">
        <f>E87</f>
        <v>45665</v>
      </c>
      <c r="E87" s="33">
        <v>45665</v>
      </c>
      <c r="F87" s="33">
        <v>45672</v>
      </c>
      <c r="G87" s="30">
        <v>45679</v>
      </c>
      <c r="H87" s="8"/>
      <c r="I87" s="8"/>
      <c r="J87" s="10"/>
    </row>
    <row r="88" spans="2:10" ht="20.25" customHeight="1" x14ac:dyDescent="0.3">
      <c r="B88" s="25" t="s">
        <v>62</v>
      </c>
      <c r="C88" s="283">
        <v>2601</v>
      </c>
      <c r="D88" s="279">
        <f>E88</f>
        <v>45672</v>
      </c>
      <c r="E88" s="279">
        <v>45672</v>
      </c>
      <c r="F88" s="279">
        <v>45679</v>
      </c>
      <c r="G88" s="30">
        <v>45686</v>
      </c>
      <c r="H88" s="8"/>
      <c r="I88" s="8"/>
      <c r="J88" s="10"/>
    </row>
    <row r="89" spans="2:10" ht="20.25" customHeight="1" thickBot="1" x14ac:dyDescent="0.35">
      <c r="B89" s="26" t="s">
        <v>48</v>
      </c>
      <c r="C89" s="164">
        <v>2603</v>
      </c>
      <c r="D89" s="28">
        <f>E89</f>
        <v>45679</v>
      </c>
      <c r="E89" s="28">
        <v>45679</v>
      </c>
      <c r="F89" s="28">
        <v>45686</v>
      </c>
      <c r="G89" s="31">
        <v>45693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198"/>
      <c r="G98" s="198"/>
      <c r="H98" s="198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48:D49"/>
    <mergeCell ref="H48:H49"/>
    <mergeCell ref="I48:I49"/>
    <mergeCell ref="B48:B49"/>
    <mergeCell ref="C48:C49"/>
    <mergeCell ref="E48:E49"/>
    <mergeCell ref="F48:F49"/>
    <mergeCell ref="G48:G49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3" t="s">
        <v>39</v>
      </c>
      <c r="B6" s="213"/>
      <c r="C6" s="213"/>
      <c r="D6" s="213"/>
      <c r="E6" s="213"/>
      <c r="F6" s="213"/>
      <c r="G6" s="213"/>
      <c r="H6" s="213"/>
      <c r="I6" s="213"/>
      <c r="J6" s="213"/>
    </row>
    <row r="7" spans="1:12" s="20" customFormat="1" ht="44.25" customHeight="1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  <c r="J7" s="213"/>
    </row>
    <row r="8" spans="1:12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14"/>
      <c r="K8" s="20"/>
    </row>
    <row r="9" spans="1:12" x14ac:dyDescent="0.2">
      <c r="B9" s="200"/>
      <c r="C9" s="200"/>
      <c r="D9" s="200"/>
      <c r="E9" s="200"/>
      <c r="F9" s="200"/>
      <c r="G9" s="200"/>
      <c r="H9" s="200"/>
      <c r="I9" s="23"/>
      <c r="J9" s="11"/>
      <c r="K9" s="8"/>
    </row>
    <row r="10" spans="1:12" ht="32.25" thickBot="1" x14ac:dyDescent="0.55000000000000004">
      <c r="B10" s="201" t="s">
        <v>14</v>
      </c>
      <c r="C10" s="201"/>
      <c r="D10" s="201"/>
      <c r="E10" s="201"/>
      <c r="F10" s="201"/>
      <c r="G10" s="201"/>
      <c r="H10" s="201"/>
      <c r="I10" s="201"/>
      <c r="J10" s="201"/>
      <c r="K10" s="8"/>
    </row>
    <row r="11" spans="1:12" ht="12.75" customHeight="1" thickBot="1" x14ac:dyDescent="0.3">
      <c r="B11" s="247" t="s">
        <v>3</v>
      </c>
      <c r="C11" s="215" t="s">
        <v>4</v>
      </c>
      <c r="D11" s="240" t="s">
        <v>79</v>
      </c>
      <c r="E11" s="196" t="s">
        <v>32</v>
      </c>
      <c r="F11" s="196" t="s">
        <v>40</v>
      </c>
      <c r="G11" s="260" t="s">
        <v>15</v>
      </c>
      <c r="H11" s="211" t="s">
        <v>13</v>
      </c>
      <c r="I11" s="196" t="s">
        <v>58</v>
      </c>
      <c r="J11" s="196" t="s">
        <v>16</v>
      </c>
      <c r="K11" s="196" t="s">
        <v>17</v>
      </c>
      <c r="L11" s="8"/>
    </row>
    <row r="12" spans="1:12" ht="25.5" customHeight="1" thickBot="1" x14ac:dyDescent="0.3">
      <c r="B12" s="239"/>
      <c r="C12" s="259"/>
      <c r="D12" s="244"/>
      <c r="E12" s="245"/>
      <c r="F12" s="245"/>
      <c r="G12" s="261"/>
      <c r="H12" s="258"/>
      <c r="I12" s="245"/>
      <c r="J12" s="245"/>
      <c r="K12" s="245"/>
      <c r="L12" s="8"/>
    </row>
    <row r="13" spans="1:12" ht="18.75" x14ac:dyDescent="0.3">
      <c r="B13" s="74" t="s">
        <v>91</v>
      </c>
      <c r="C13" s="101" t="s">
        <v>102</v>
      </c>
      <c r="D13" s="33">
        <f>E13</f>
        <v>46021</v>
      </c>
      <c r="E13" s="84">
        <v>46021</v>
      </c>
      <c r="F13" s="102">
        <v>45666</v>
      </c>
      <c r="G13" s="102">
        <v>45676</v>
      </c>
      <c r="H13" s="33">
        <f>F13+22</f>
        <v>45688</v>
      </c>
      <c r="I13" s="33">
        <f>F13+25</f>
        <v>45691</v>
      </c>
      <c r="J13" s="33">
        <f>F13+26</f>
        <v>45692</v>
      </c>
      <c r="K13" s="30">
        <f>F13+28</f>
        <v>45694</v>
      </c>
      <c r="L13" s="8"/>
    </row>
    <row r="14" spans="1:12" ht="18.75" x14ac:dyDescent="0.3">
      <c r="B14" s="74" t="s">
        <v>71</v>
      </c>
      <c r="C14" s="101" t="s">
        <v>103</v>
      </c>
      <c r="D14" s="33">
        <f>E14</f>
        <v>45664</v>
      </c>
      <c r="E14" s="84">
        <v>45664</v>
      </c>
      <c r="F14" s="102">
        <v>45671</v>
      </c>
      <c r="G14" s="102">
        <v>45682</v>
      </c>
      <c r="H14" s="33">
        <f>F14+22</f>
        <v>45693</v>
      </c>
      <c r="I14" s="33">
        <f>F14+25</f>
        <v>45696</v>
      </c>
      <c r="J14" s="33">
        <f>F14+26</f>
        <v>45697</v>
      </c>
      <c r="K14" s="30">
        <f>F14+28</f>
        <v>45699</v>
      </c>
      <c r="L14" s="8"/>
    </row>
    <row r="15" spans="1:12" ht="18.75" x14ac:dyDescent="0.3">
      <c r="B15" s="192" t="s">
        <v>74</v>
      </c>
      <c r="C15" s="101" t="s">
        <v>106</v>
      </c>
      <c r="D15" s="33">
        <f>E15</f>
        <v>45677</v>
      </c>
      <c r="E15" s="84">
        <v>45677</v>
      </c>
      <c r="F15" s="193">
        <v>45684</v>
      </c>
      <c r="G15" s="193">
        <v>45694</v>
      </c>
      <c r="H15" s="33">
        <f>F15+22</f>
        <v>45706</v>
      </c>
      <c r="I15" s="33">
        <f>F15+25</f>
        <v>45709</v>
      </c>
      <c r="J15" s="33">
        <f>F15+26</f>
        <v>45710</v>
      </c>
      <c r="K15" s="30">
        <f>F15+28</f>
        <v>45712</v>
      </c>
      <c r="L15" s="8"/>
    </row>
    <row r="16" spans="1:12" ht="19.5" thickBot="1" x14ac:dyDescent="0.35">
      <c r="B16" s="75" t="s">
        <v>46</v>
      </c>
      <c r="C16" s="63" t="s">
        <v>121</v>
      </c>
      <c r="D16" s="28">
        <f>E16</f>
        <v>45690</v>
      </c>
      <c r="E16" s="18">
        <v>45690</v>
      </c>
      <c r="F16" s="66">
        <v>45695</v>
      </c>
      <c r="G16" s="66">
        <v>45703</v>
      </c>
      <c r="H16" s="28">
        <f t="shared" ref="H16" si="0">F16+22</f>
        <v>45717</v>
      </c>
      <c r="I16" s="28">
        <f>F16+25</f>
        <v>45720</v>
      </c>
      <c r="J16" s="28">
        <f t="shared" ref="J16" si="1">F16+26</f>
        <v>45721</v>
      </c>
      <c r="K16" s="31">
        <f t="shared" ref="K16" si="2">F16+28</f>
        <v>45723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8" t="s">
        <v>56</v>
      </c>
      <c r="C18" s="248"/>
      <c r="D18" s="248"/>
      <c r="E18" s="248"/>
      <c r="F18" s="248"/>
      <c r="G18" s="248"/>
      <c r="H18" s="248"/>
      <c r="I18" s="248"/>
      <c r="J18" s="248"/>
      <c r="K18" s="8"/>
      <c r="L18" s="10"/>
    </row>
    <row r="19" spans="1:12" ht="18" customHeight="1" thickBot="1" x14ac:dyDescent="0.3">
      <c r="B19" s="247" t="s">
        <v>3</v>
      </c>
      <c r="C19" s="265" t="s">
        <v>4</v>
      </c>
      <c r="D19" s="240" t="s">
        <v>79</v>
      </c>
      <c r="E19" s="209" t="s">
        <v>32</v>
      </c>
      <c r="F19" s="196" t="s">
        <v>40</v>
      </c>
      <c r="G19" s="196" t="s">
        <v>15</v>
      </c>
      <c r="H19" s="211" t="s">
        <v>18</v>
      </c>
      <c r="I19" s="196" t="s">
        <v>51</v>
      </c>
      <c r="J19" s="262" t="s">
        <v>52</v>
      </c>
      <c r="K19" s="8"/>
      <c r="L19" s="10"/>
    </row>
    <row r="20" spans="1:12" ht="18" customHeight="1" thickBot="1" x14ac:dyDescent="0.3">
      <c r="B20" s="264"/>
      <c r="C20" s="270"/>
      <c r="D20" s="244"/>
      <c r="E20" s="210"/>
      <c r="F20" s="197"/>
      <c r="G20" s="197"/>
      <c r="H20" s="258"/>
      <c r="I20" s="197"/>
      <c r="J20" s="263"/>
      <c r="K20" s="8"/>
      <c r="L20" s="10"/>
    </row>
    <row r="21" spans="1:12" ht="20.25" customHeight="1" x14ac:dyDescent="0.3">
      <c r="B21" s="103" t="str">
        <f t="shared" ref="B21:G24" si="3">B13</f>
        <v>OOCL PANAMA</v>
      </c>
      <c r="C21" s="80" t="str">
        <f t="shared" si="3"/>
        <v>329N</v>
      </c>
      <c r="D21" s="155">
        <f>D13</f>
        <v>46021</v>
      </c>
      <c r="E21" s="84">
        <f t="shared" si="3"/>
        <v>46021</v>
      </c>
      <c r="F21" s="102">
        <f t="shared" si="3"/>
        <v>45666</v>
      </c>
      <c r="G21" s="102">
        <f t="shared" si="3"/>
        <v>45676</v>
      </c>
      <c r="H21" s="64">
        <f>F21+31</f>
        <v>45697</v>
      </c>
      <c r="I21" s="33">
        <f>F21+28</f>
        <v>45694</v>
      </c>
      <c r="J21" s="30">
        <f>G21+28</f>
        <v>45704</v>
      </c>
      <c r="K21" s="8"/>
      <c r="L21" s="10"/>
    </row>
    <row r="22" spans="1:12" ht="20.25" customHeight="1" x14ac:dyDescent="0.3">
      <c r="B22" s="74" t="str">
        <f t="shared" si="3"/>
        <v>KOTA LAMBAI</v>
      </c>
      <c r="C22" s="125" t="str">
        <f t="shared" si="3"/>
        <v>183N</v>
      </c>
      <c r="D22" s="33">
        <f>D14</f>
        <v>45664</v>
      </c>
      <c r="E22" s="84">
        <f t="shared" si="3"/>
        <v>45664</v>
      </c>
      <c r="F22" s="124">
        <f t="shared" si="3"/>
        <v>45671</v>
      </c>
      <c r="G22" s="124">
        <f t="shared" si="3"/>
        <v>45682</v>
      </c>
      <c r="H22" s="33">
        <f>F22+31</f>
        <v>45702</v>
      </c>
      <c r="I22" s="33">
        <f t="shared" ref="I22:J24" si="4">F22+28</f>
        <v>45699</v>
      </c>
      <c r="J22" s="30">
        <f>G22+28</f>
        <v>45710</v>
      </c>
      <c r="K22" s="8"/>
      <c r="L22" s="10"/>
    </row>
    <row r="23" spans="1:12" ht="20.25" customHeight="1" x14ac:dyDescent="0.3">
      <c r="B23" s="117" t="str">
        <f t="shared" si="3"/>
        <v>OOCL CHICAGO</v>
      </c>
      <c r="C23" s="101" t="str">
        <f t="shared" si="3"/>
        <v>116N</v>
      </c>
      <c r="D23" s="155">
        <f>D15</f>
        <v>45677</v>
      </c>
      <c r="E23" s="84">
        <f t="shared" si="3"/>
        <v>45677</v>
      </c>
      <c r="F23" s="124">
        <f t="shared" si="3"/>
        <v>45684</v>
      </c>
      <c r="G23" s="124">
        <f t="shared" si="3"/>
        <v>45694</v>
      </c>
      <c r="H23" s="33">
        <f t="shared" ref="H23" si="5">F23+31</f>
        <v>45715</v>
      </c>
      <c r="I23" s="33">
        <f t="shared" si="4"/>
        <v>45712</v>
      </c>
      <c r="J23" s="30">
        <f t="shared" si="4"/>
        <v>45722</v>
      </c>
      <c r="K23" s="8"/>
      <c r="L23" s="10"/>
    </row>
    <row r="24" spans="1:12" ht="20.25" customHeight="1" thickBot="1" x14ac:dyDescent="0.35">
      <c r="B24" s="75" t="str">
        <f t="shared" si="3"/>
        <v>COSCO GENOA</v>
      </c>
      <c r="C24" s="63" t="str">
        <f t="shared" si="3"/>
        <v>098N</v>
      </c>
      <c r="D24" s="156">
        <f>D16</f>
        <v>45690</v>
      </c>
      <c r="E24" s="18">
        <f t="shared" si="3"/>
        <v>45690</v>
      </c>
      <c r="F24" s="66">
        <f t="shared" si="3"/>
        <v>45695</v>
      </c>
      <c r="G24" s="66">
        <f t="shared" si="3"/>
        <v>45703</v>
      </c>
      <c r="H24" s="28">
        <f>F24+31</f>
        <v>45726</v>
      </c>
      <c r="I24" s="28">
        <f>F24+28</f>
        <v>45723</v>
      </c>
      <c r="J24" s="31">
        <f t="shared" si="4"/>
        <v>45731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8" t="s">
        <v>19</v>
      </c>
      <c r="C26" s="248"/>
      <c r="D26" s="248"/>
      <c r="E26" s="248"/>
      <c r="F26" s="248"/>
      <c r="G26" s="248"/>
      <c r="H26" s="248"/>
      <c r="I26" s="248"/>
      <c r="J26" s="248"/>
      <c r="K26" s="8"/>
    </row>
    <row r="27" spans="1:12" ht="18" customHeight="1" x14ac:dyDescent="0.25">
      <c r="B27" s="247" t="s">
        <v>3</v>
      </c>
      <c r="C27" s="265" t="s">
        <v>4</v>
      </c>
      <c r="D27" s="240" t="s">
        <v>79</v>
      </c>
      <c r="E27" s="209" t="s">
        <v>32</v>
      </c>
      <c r="F27" s="196" t="s">
        <v>40</v>
      </c>
      <c r="G27" s="260" t="s">
        <v>15</v>
      </c>
      <c r="H27" s="260" t="s">
        <v>68</v>
      </c>
      <c r="I27" s="262" t="s">
        <v>54</v>
      </c>
      <c r="J27" s="262" t="s">
        <v>20</v>
      </c>
      <c r="K27" s="8"/>
    </row>
    <row r="28" spans="1:12" ht="18" customHeight="1" thickBot="1" x14ac:dyDescent="0.3">
      <c r="B28" s="264"/>
      <c r="C28" s="266"/>
      <c r="D28" s="244"/>
      <c r="E28" s="210"/>
      <c r="F28" s="197"/>
      <c r="G28" s="267"/>
      <c r="H28" s="268"/>
      <c r="I28" s="269"/>
      <c r="J28" s="269"/>
      <c r="K28" s="8"/>
    </row>
    <row r="29" spans="1:12" ht="20.25" customHeight="1" x14ac:dyDescent="0.3">
      <c r="B29" s="103" t="str">
        <f t="shared" ref="B29:C32" si="6">B13</f>
        <v>OOCL PANAMA</v>
      </c>
      <c r="C29" s="80" t="str">
        <f t="shared" si="6"/>
        <v>329N</v>
      </c>
      <c r="D29" s="155">
        <f>D21</f>
        <v>46021</v>
      </c>
      <c r="E29" s="84">
        <f t="shared" ref="E29:G32" si="7">E21</f>
        <v>46021</v>
      </c>
      <c r="F29" s="102">
        <f t="shared" si="7"/>
        <v>45666</v>
      </c>
      <c r="G29" s="102">
        <f t="shared" si="7"/>
        <v>45676</v>
      </c>
      <c r="H29" s="64">
        <f>F29+48</f>
        <v>45714</v>
      </c>
      <c r="I29" s="64">
        <f>F29+48</f>
        <v>45714</v>
      </c>
      <c r="J29" s="65">
        <f>F29+45</f>
        <v>45711</v>
      </c>
      <c r="K29" s="8"/>
    </row>
    <row r="30" spans="1:12" ht="20.25" customHeight="1" x14ac:dyDescent="0.3">
      <c r="B30" s="74" t="str">
        <f t="shared" si="6"/>
        <v>KOTA LAMBAI</v>
      </c>
      <c r="C30" s="125" t="str">
        <f t="shared" si="6"/>
        <v>183N</v>
      </c>
      <c r="D30" s="33">
        <f>D22</f>
        <v>45664</v>
      </c>
      <c r="E30" s="84">
        <f t="shared" si="7"/>
        <v>45664</v>
      </c>
      <c r="F30" s="124">
        <f t="shared" si="7"/>
        <v>45671</v>
      </c>
      <c r="G30" s="124">
        <f t="shared" si="7"/>
        <v>45682</v>
      </c>
      <c r="H30" s="33">
        <f>F30+48</f>
        <v>45719</v>
      </c>
      <c r="I30" s="33">
        <f t="shared" ref="I30:I32" si="8">F30+48</f>
        <v>45719</v>
      </c>
      <c r="J30" s="30">
        <f t="shared" ref="J30:J32" si="9">F30+45</f>
        <v>45716</v>
      </c>
      <c r="K30" s="8"/>
    </row>
    <row r="31" spans="1:12" ht="20.25" customHeight="1" x14ac:dyDescent="0.3">
      <c r="B31" s="117" t="str">
        <f t="shared" si="6"/>
        <v>OOCL CHICAGO</v>
      </c>
      <c r="C31" s="101" t="str">
        <f t="shared" si="6"/>
        <v>116N</v>
      </c>
      <c r="D31" s="155">
        <f>D23</f>
        <v>45677</v>
      </c>
      <c r="E31" s="84">
        <f t="shared" si="7"/>
        <v>45677</v>
      </c>
      <c r="F31" s="124">
        <f t="shared" si="7"/>
        <v>45684</v>
      </c>
      <c r="G31" s="124">
        <f t="shared" si="7"/>
        <v>45694</v>
      </c>
      <c r="H31" s="33">
        <f t="shared" ref="H31:H32" si="10">F31+48</f>
        <v>45732</v>
      </c>
      <c r="I31" s="33">
        <f t="shared" si="8"/>
        <v>45732</v>
      </c>
      <c r="J31" s="30">
        <f t="shared" si="9"/>
        <v>45729</v>
      </c>
      <c r="K31" s="8"/>
    </row>
    <row r="32" spans="1:12" ht="20.25" customHeight="1" thickBot="1" x14ac:dyDescent="0.35">
      <c r="B32" s="75" t="str">
        <f t="shared" si="6"/>
        <v>COSCO GENOA</v>
      </c>
      <c r="C32" s="63" t="str">
        <f t="shared" si="6"/>
        <v>098N</v>
      </c>
      <c r="D32" s="156">
        <f>D24</f>
        <v>45690</v>
      </c>
      <c r="E32" s="18">
        <f t="shared" si="7"/>
        <v>45690</v>
      </c>
      <c r="F32" s="66">
        <f t="shared" si="7"/>
        <v>45695</v>
      </c>
      <c r="G32" s="66">
        <f t="shared" si="7"/>
        <v>45703</v>
      </c>
      <c r="H32" s="28">
        <f t="shared" si="10"/>
        <v>45743</v>
      </c>
      <c r="I32" s="28">
        <f t="shared" si="8"/>
        <v>45743</v>
      </c>
      <c r="J32" s="31">
        <f t="shared" si="9"/>
        <v>45740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8" t="s">
        <v>21</v>
      </c>
      <c r="C43" s="248"/>
      <c r="D43" s="248"/>
      <c r="E43" s="248"/>
      <c r="F43" s="248"/>
      <c r="G43" s="248"/>
      <c r="H43" s="248"/>
      <c r="I43" s="248"/>
      <c r="J43" s="248"/>
      <c r="K43" s="8"/>
    </row>
    <row r="44" spans="1:11" ht="20.25" customHeight="1" x14ac:dyDescent="0.25">
      <c r="B44" s="247" t="s">
        <v>3</v>
      </c>
      <c r="C44" s="265" t="s">
        <v>4</v>
      </c>
      <c r="D44" s="240" t="s">
        <v>79</v>
      </c>
      <c r="E44" s="209" t="s">
        <v>32</v>
      </c>
      <c r="F44" s="196" t="s">
        <v>40</v>
      </c>
      <c r="G44" s="196" t="s">
        <v>15</v>
      </c>
      <c r="H44" s="260" t="s">
        <v>80</v>
      </c>
      <c r="I44" s="262" t="s">
        <v>81</v>
      </c>
      <c r="J44" s="196" t="s">
        <v>53</v>
      </c>
      <c r="K44" s="8"/>
    </row>
    <row r="45" spans="1:11" ht="20.25" customHeight="1" thickBot="1" x14ac:dyDescent="0.3">
      <c r="B45" s="264"/>
      <c r="C45" s="266"/>
      <c r="D45" s="244"/>
      <c r="E45" s="210"/>
      <c r="F45" s="197"/>
      <c r="G45" s="197"/>
      <c r="H45" s="267"/>
      <c r="I45" s="263"/>
      <c r="J45" s="197"/>
      <c r="K45" s="8"/>
    </row>
    <row r="46" spans="1:11" ht="20.25" customHeight="1" x14ac:dyDescent="0.3">
      <c r="B46" s="103" t="str">
        <f t="shared" ref="B46:G48" si="11">B13</f>
        <v>OOCL PANAMA</v>
      </c>
      <c r="C46" s="80" t="str">
        <f t="shared" si="11"/>
        <v>329N</v>
      </c>
      <c r="D46" s="155">
        <f>D13</f>
        <v>46021</v>
      </c>
      <c r="E46" s="84">
        <f t="shared" si="11"/>
        <v>46021</v>
      </c>
      <c r="F46" s="102">
        <f t="shared" si="11"/>
        <v>45666</v>
      </c>
      <c r="G46" s="102">
        <f t="shared" si="11"/>
        <v>45676</v>
      </c>
      <c r="H46" s="64">
        <f>F46+42</f>
        <v>45708</v>
      </c>
      <c r="I46" s="64">
        <f>F46+51</f>
        <v>45717</v>
      </c>
      <c r="J46" s="30">
        <f>F46+51</f>
        <v>45717</v>
      </c>
      <c r="K46" s="8"/>
    </row>
    <row r="47" spans="1:11" ht="20.25" customHeight="1" x14ac:dyDescent="0.3">
      <c r="B47" s="74" t="str">
        <f t="shared" si="11"/>
        <v>KOTA LAMBAI</v>
      </c>
      <c r="C47" s="125" t="str">
        <f t="shared" si="11"/>
        <v>183N</v>
      </c>
      <c r="D47" s="33">
        <f>D14</f>
        <v>45664</v>
      </c>
      <c r="E47" s="84">
        <f t="shared" si="11"/>
        <v>45664</v>
      </c>
      <c r="F47" s="124">
        <f t="shared" si="11"/>
        <v>45671</v>
      </c>
      <c r="G47" s="124">
        <f t="shared" si="11"/>
        <v>45682</v>
      </c>
      <c r="H47" s="33">
        <f t="shared" ref="H47:H49" si="12">F47+42</f>
        <v>45713</v>
      </c>
      <c r="I47" s="33">
        <f t="shared" ref="I47:I49" si="13">F47+51</f>
        <v>45722</v>
      </c>
      <c r="J47" s="30">
        <f>F47+51</f>
        <v>45722</v>
      </c>
      <c r="K47" s="8"/>
    </row>
    <row r="48" spans="1:11" ht="20.25" customHeight="1" x14ac:dyDescent="0.3">
      <c r="B48" s="117" t="str">
        <f t="shared" si="11"/>
        <v>OOCL CHICAGO</v>
      </c>
      <c r="C48" s="101" t="str">
        <f t="shared" si="11"/>
        <v>116N</v>
      </c>
      <c r="D48" s="155">
        <f>D15</f>
        <v>45677</v>
      </c>
      <c r="E48" s="84">
        <f t="shared" si="11"/>
        <v>45677</v>
      </c>
      <c r="F48" s="124">
        <f t="shared" si="11"/>
        <v>45684</v>
      </c>
      <c r="G48" s="124">
        <f t="shared" si="11"/>
        <v>45694</v>
      </c>
      <c r="H48" s="33">
        <f t="shared" si="12"/>
        <v>45726</v>
      </c>
      <c r="I48" s="33">
        <f t="shared" si="13"/>
        <v>45735</v>
      </c>
      <c r="J48" s="30">
        <f>F48+51</f>
        <v>45735</v>
      </c>
      <c r="K48" s="8"/>
    </row>
    <row r="49" spans="1:11" ht="20.25" customHeight="1" thickBot="1" x14ac:dyDescent="0.35">
      <c r="B49" s="75" t="str">
        <f t="shared" ref="B49:C49" si="14">B16</f>
        <v>COSCO GENOA</v>
      </c>
      <c r="C49" s="63" t="str">
        <f t="shared" si="14"/>
        <v>098N</v>
      </c>
      <c r="D49" s="156">
        <f>D16</f>
        <v>45690</v>
      </c>
      <c r="E49" s="18">
        <f t="shared" ref="E49:G49" si="15">E16</f>
        <v>45690</v>
      </c>
      <c r="F49" s="66">
        <f t="shared" si="15"/>
        <v>45695</v>
      </c>
      <c r="G49" s="66">
        <f t="shared" si="15"/>
        <v>45703</v>
      </c>
      <c r="H49" s="28">
        <f t="shared" si="12"/>
        <v>45737</v>
      </c>
      <c r="I49" s="28">
        <f t="shared" si="13"/>
        <v>45746</v>
      </c>
      <c r="J49" s="31">
        <f>F49+51</f>
        <v>45746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01" t="s">
        <v>22</v>
      </c>
      <c r="C52" s="201"/>
      <c r="D52" s="201"/>
      <c r="E52" s="201"/>
      <c r="F52" s="201"/>
      <c r="G52" s="201"/>
      <c r="H52" s="201"/>
      <c r="I52" s="201"/>
      <c r="J52" s="11"/>
      <c r="K52" s="8"/>
    </row>
    <row r="53" spans="1:11" ht="12.75" customHeight="1" x14ac:dyDescent="0.25">
      <c r="B53" s="247" t="s">
        <v>3</v>
      </c>
      <c r="C53" s="215" t="s">
        <v>4</v>
      </c>
      <c r="D53" s="240" t="s">
        <v>79</v>
      </c>
      <c r="E53" s="196" t="s">
        <v>32</v>
      </c>
      <c r="F53" s="196" t="s">
        <v>40</v>
      </c>
      <c r="G53" s="260" t="s">
        <v>23</v>
      </c>
      <c r="H53" s="224"/>
      <c r="I53" s="224"/>
      <c r="J53" s="8"/>
      <c r="K53" s="8"/>
    </row>
    <row r="54" spans="1:11" ht="25.5" customHeight="1" thickBot="1" x14ac:dyDescent="0.3">
      <c r="B54" s="264"/>
      <c r="C54" s="271"/>
      <c r="D54" s="244"/>
      <c r="E54" s="197"/>
      <c r="F54" s="197"/>
      <c r="G54" s="267"/>
      <c r="H54" s="254"/>
      <c r="I54" s="254"/>
      <c r="J54" s="8"/>
      <c r="K54" s="8"/>
    </row>
    <row r="55" spans="1:11" ht="18" customHeight="1" x14ac:dyDescent="0.3">
      <c r="B55" s="79" t="s">
        <v>104</v>
      </c>
      <c r="C55" s="134">
        <v>2601</v>
      </c>
      <c r="D55" s="84">
        <v>46020</v>
      </c>
      <c r="E55" s="84">
        <v>46020</v>
      </c>
      <c r="F55" s="84">
        <v>45663</v>
      </c>
      <c r="G55" s="16">
        <v>45677</v>
      </c>
      <c r="H55" s="46"/>
      <c r="I55" s="46"/>
      <c r="J55" s="8"/>
      <c r="K55" s="8"/>
    </row>
    <row r="56" spans="1:11" ht="18" customHeight="1" x14ac:dyDescent="0.3">
      <c r="B56" s="79" t="s">
        <v>93</v>
      </c>
      <c r="C56" s="134">
        <v>2601</v>
      </c>
      <c r="D56" s="84">
        <v>45663</v>
      </c>
      <c r="E56" s="84">
        <v>45663</v>
      </c>
      <c r="F56" s="84">
        <v>45670</v>
      </c>
      <c r="G56" s="16">
        <v>45684</v>
      </c>
      <c r="H56" s="46"/>
      <c r="I56" s="46"/>
      <c r="J56" s="8"/>
      <c r="K56" s="8"/>
    </row>
    <row r="57" spans="1:11" ht="18" customHeight="1" thickBot="1" x14ac:dyDescent="0.35">
      <c r="B57" s="78" t="s">
        <v>114</v>
      </c>
      <c r="C57" s="112">
        <v>2601</v>
      </c>
      <c r="D57" s="18">
        <v>45670</v>
      </c>
      <c r="E57" s="18">
        <v>45670</v>
      </c>
      <c r="F57" s="18">
        <v>45677</v>
      </c>
      <c r="G57" s="19">
        <v>45691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5"/>
      <c r="C102" s="226"/>
      <c r="D102" s="146"/>
      <c r="E102" s="222"/>
      <c r="F102" s="222"/>
      <c r="G102" s="222"/>
      <c r="H102" s="7"/>
      <c r="I102" s="7"/>
      <c r="J102" s="7"/>
    </row>
    <row r="103" spans="2:10" ht="18" customHeight="1" x14ac:dyDescent="0.25">
      <c r="B103" s="225"/>
      <c r="C103" s="225"/>
      <c r="D103" s="145"/>
      <c r="E103" s="223"/>
      <c r="F103" s="223"/>
      <c r="G103" s="223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D19:D20"/>
    <mergeCell ref="D27:D28"/>
    <mergeCell ref="D44:D45"/>
    <mergeCell ref="D53:D54"/>
    <mergeCell ref="G102:G103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3" t="s">
        <v>37</v>
      </c>
      <c r="B6" s="213"/>
      <c r="C6" s="213"/>
      <c r="D6" s="213"/>
      <c r="E6" s="213"/>
      <c r="F6" s="213"/>
      <c r="G6" s="213"/>
      <c r="H6" s="213"/>
      <c r="I6" s="213"/>
      <c r="J6" s="213"/>
    </row>
    <row r="7" spans="1:11" s="20" customFormat="1" ht="45" x14ac:dyDescent="0.25">
      <c r="A7" s="213" t="s">
        <v>1</v>
      </c>
      <c r="B7" s="213"/>
      <c r="C7" s="213"/>
      <c r="D7" s="213"/>
      <c r="E7" s="213"/>
      <c r="F7" s="213"/>
      <c r="G7" s="213"/>
      <c r="H7" s="213"/>
      <c r="I7" s="213"/>
      <c r="J7" s="213"/>
    </row>
    <row r="8" spans="1:11" s="4" customFormat="1" ht="34.5" x14ac:dyDescent="0.25">
      <c r="A8" s="214" t="str">
        <f>MELBOURNE!A7</f>
        <v>22nd December 2025</v>
      </c>
      <c r="B8" s="214"/>
      <c r="C8" s="214"/>
      <c r="D8" s="214"/>
      <c r="E8" s="214"/>
      <c r="F8" s="214"/>
      <c r="G8" s="214"/>
      <c r="H8" s="214"/>
      <c r="I8" s="214"/>
      <c r="J8" s="214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1" t="s">
        <v>14</v>
      </c>
      <c r="C11" s="201"/>
      <c r="D11" s="201"/>
      <c r="E11" s="201"/>
      <c r="F11" s="201"/>
      <c r="G11" s="201"/>
      <c r="H11" s="201"/>
      <c r="I11" s="201"/>
      <c r="J11" s="201"/>
      <c r="K11" s="8"/>
    </row>
    <row r="12" spans="1:11" ht="12.75" customHeight="1" x14ac:dyDescent="0.25">
      <c r="B12" s="238" t="s">
        <v>3</v>
      </c>
      <c r="C12" s="240" t="s">
        <v>4</v>
      </c>
      <c r="D12" s="240" t="s">
        <v>79</v>
      </c>
      <c r="E12" s="250" t="s">
        <v>32</v>
      </c>
      <c r="F12" s="250" t="s">
        <v>38</v>
      </c>
      <c r="G12" s="250" t="s">
        <v>15</v>
      </c>
      <c r="H12" s="250" t="s">
        <v>58</v>
      </c>
      <c r="I12" s="250" t="s">
        <v>16</v>
      </c>
      <c r="J12" s="272" t="s">
        <v>17</v>
      </c>
      <c r="K12" s="272" t="s">
        <v>49</v>
      </c>
    </row>
    <row r="13" spans="1:11" ht="24.75" customHeight="1" thickBot="1" x14ac:dyDescent="0.3">
      <c r="B13" s="274"/>
      <c r="C13" s="244"/>
      <c r="D13" s="244"/>
      <c r="E13" s="275"/>
      <c r="F13" s="275"/>
      <c r="G13" s="275"/>
      <c r="H13" s="251"/>
      <c r="I13" s="251"/>
      <c r="J13" s="273"/>
      <c r="K13" s="273"/>
    </row>
    <row r="14" spans="1:11" ht="18.75" x14ac:dyDescent="0.3">
      <c r="B14" s="153" t="s">
        <v>46</v>
      </c>
      <c r="C14" s="101" t="s">
        <v>95</v>
      </c>
      <c r="D14" s="33">
        <f>E14</f>
        <v>46021</v>
      </c>
      <c r="E14" s="33">
        <v>46021</v>
      </c>
      <c r="F14" s="33">
        <v>45667</v>
      </c>
      <c r="G14" s="33">
        <v>45672</v>
      </c>
      <c r="H14" s="64">
        <f>F14+20</f>
        <v>45687</v>
      </c>
      <c r="I14" s="64">
        <f>F14+18</f>
        <v>45685</v>
      </c>
      <c r="J14" s="64">
        <f>F14+21</f>
        <v>45688</v>
      </c>
      <c r="K14" s="65">
        <f>G14+17</f>
        <v>45689</v>
      </c>
    </row>
    <row r="15" spans="1:11" ht="18.75" x14ac:dyDescent="0.3">
      <c r="B15" s="153" t="s">
        <v>71</v>
      </c>
      <c r="C15" s="101" t="s">
        <v>103</v>
      </c>
      <c r="D15" s="33">
        <f>E15</f>
        <v>45669</v>
      </c>
      <c r="E15" s="33">
        <v>45669</v>
      </c>
      <c r="F15" s="33">
        <v>45676</v>
      </c>
      <c r="G15" s="33">
        <v>45682</v>
      </c>
      <c r="H15" s="33">
        <f t="shared" ref="H15:H17" si="0">F15+20</f>
        <v>45696</v>
      </c>
      <c r="I15" s="33">
        <f t="shared" ref="I15:I17" si="1">F15+18</f>
        <v>45694</v>
      </c>
      <c r="J15" s="33">
        <f>F15+21</f>
        <v>45697</v>
      </c>
      <c r="K15" s="30">
        <f t="shared" ref="K15:K17" si="2">G15+17</f>
        <v>45699</v>
      </c>
    </row>
    <row r="16" spans="1:11" ht="18.75" x14ac:dyDescent="0.3">
      <c r="B16" s="153" t="s">
        <v>74</v>
      </c>
      <c r="C16" s="101" t="s">
        <v>106</v>
      </c>
      <c r="D16" s="33">
        <f>E16</f>
        <v>45680</v>
      </c>
      <c r="E16" s="33">
        <v>45680</v>
      </c>
      <c r="F16" s="33">
        <v>45689</v>
      </c>
      <c r="G16" s="33">
        <v>45694</v>
      </c>
      <c r="H16" s="33">
        <f t="shared" si="0"/>
        <v>45709</v>
      </c>
      <c r="I16" s="33">
        <f t="shared" si="1"/>
        <v>45707</v>
      </c>
      <c r="J16" s="33">
        <f t="shared" ref="J16:J17" si="3">F16+21</f>
        <v>45710</v>
      </c>
      <c r="K16" s="30">
        <f t="shared" si="2"/>
        <v>45711</v>
      </c>
    </row>
    <row r="17" spans="1:11" ht="18.75" customHeight="1" thickBot="1" x14ac:dyDescent="0.35">
      <c r="B17" s="152" t="s">
        <v>46</v>
      </c>
      <c r="C17" s="63" t="s">
        <v>121</v>
      </c>
      <c r="D17" s="28">
        <f>E17</f>
        <v>45691</v>
      </c>
      <c r="E17" s="28">
        <v>45691</v>
      </c>
      <c r="F17" s="28">
        <v>45699</v>
      </c>
      <c r="G17" s="28">
        <v>45703</v>
      </c>
      <c r="H17" s="28">
        <f t="shared" si="0"/>
        <v>45719</v>
      </c>
      <c r="I17" s="28">
        <f t="shared" si="1"/>
        <v>45717</v>
      </c>
      <c r="J17" s="28">
        <f t="shared" si="3"/>
        <v>45720</v>
      </c>
      <c r="K17" s="31">
        <f t="shared" si="2"/>
        <v>45720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01" t="s">
        <v>56</v>
      </c>
      <c r="C19" s="201"/>
      <c r="D19" s="201"/>
      <c r="E19" s="201"/>
      <c r="F19" s="201"/>
      <c r="G19" s="201"/>
      <c r="H19" s="201"/>
      <c r="I19" s="201"/>
      <c r="J19" s="201"/>
      <c r="K19" s="8"/>
    </row>
    <row r="20" spans="1:11" ht="18" customHeight="1" thickBot="1" x14ac:dyDescent="0.3">
      <c r="B20" s="247" t="s">
        <v>3</v>
      </c>
      <c r="C20" s="204" t="s">
        <v>4</v>
      </c>
      <c r="D20" s="240" t="s">
        <v>79</v>
      </c>
      <c r="E20" s="196" t="s">
        <v>32</v>
      </c>
      <c r="F20" s="196" t="s">
        <v>38</v>
      </c>
      <c r="G20" s="196" t="s">
        <v>15</v>
      </c>
      <c r="H20" s="196" t="s">
        <v>18</v>
      </c>
      <c r="I20" s="196" t="s">
        <v>51</v>
      </c>
      <c r="J20" s="262" t="s">
        <v>52</v>
      </c>
      <c r="K20" s="8"/>
    </row>
    <row r="21" spans="1:11" ht="18" customHeight="1" thickBot="1" x14ac:dyDescent="0.3">
      <c r="B21" s="264"/>
      <c r="C21" s="205"/>
      <c r="D21" s="244"/>
      <c r="E21" s="197"/>
      <c r="F21" s="197"/>
      <c r="G21" s="197"/>
      <c r="H21" s="245"/>
      <c r="I21" s="197"/>
      <c r="J21" s="263"/>
      <c r="K21" s="8"/>
    </row>
    <row r="22" spans="1:11" s="10" customFormat="1" ht="18.75" customHeight="1" x14ac:dyDescent="0.3">
      <c r="A22" s="13"/>
      <c r="B22" s="94" t="str">
        <f t="shared" ref="B22:F25" si="4">B14</f>
        <v>COSCO GENOA</v>
      </c>
      <c r="C22" s="80" t="str">
        <f t="shared" si="4"/>
        <v>097N</v>
      </c>
      <c r="D22" s="163">
        <f>E22</f>
        <v>46021</v>
      </c>
      <c r="E22" s="64">
        <f t="shared" si="4"/>
        <v>46021</v>
      </c>
      <c r="F22" s="64">
        <f t="shared" si="4"/>
        <v>45667</v>
      </c>
      <c r="G22" s="64">
        <f>G14</f>
        <v>45672</v>
      </c>
      <c r="H22" s="64">
        <f>F22+31</f>
        <v>45698</v>
      </c>
      <c r="I22" s="64">
        <f>F22+28</f>
        <v>45695</v>
      </c>
      <c r="J22" s="30">
        <f>G22+28</f>
        <v>45700</v>
      </c>
      <c r="K22" s="8"/>
    </row>
    <row r="23" spans="1:11" s="10" customFormat="1" ht="18.75" customHeight="1" x14ac:dyDescent="0.3">
      <c r="A23" s="13"/>
      <c r="B23" s="25" t="str">
        <f t="shared" si="4"/>
        <v>KOTA LAMBAI</v>
      </c>
      <c r="C23" s="101" t="str">
        <f t="shared" si="4"/>
        <v>183N</v>
      </c>
      <c r="D23" s="155">
        <f>E23</f>
        <v>45669</v>
      </c>
      <c r="E23" s="33">
        <f t="shared" si="4"/>
        <v>45669</v>
      </c>
      <c r="F23" s="33">
        <f t="shared" si="4"/>
        <v>45676</v>
      </c>
      <c r="G23" s="33">
        <f>G15</f>
        <v>45682</v>
      </c>
      <c r="H23" s="33">
        <f>F23+31</f>
        <v>45707</v>
      </c>
      <c r="I23" s="33">
        <f t="shared" ref="I23:J25" si="5">F23+28</f>
        <v>45704</v>
      </c>
      <c r="J23" s="30">
        <f>G23+28</f>
        <v>45710</v>
      </c>
      <c r="K23" s="8"/>
    </row>
    <row r="24" spans="1:11" s="10" customFormat="1" ht="18.75" customHeight="1" x14ac:dyDescent="0.3">
      <c r="A24" s="13"/>
      <c r="B24" s="25" t="str">
        <f t="shared" si="4"/>
        <v>OOCL CHICAGO</v>
      </c>
      <c r="C24" s="101" t="str">
        <f t="shared" si="4"/>
        <v>116N</v>
      </c>
      <c r="D24" s="155">
        <f>E24</f>
        <v>45680</v>
      </c>
      <c r="E24" s="33">
        <f t="shared" si="4"/>
        <v>45680</v>
      </c>
      <c r="F24" s="33">
        <f t="shared" si="4"/>
        <v>45689</v>
      </c>
      <c r="G24" s="33">
        <f>G16</f>
        <v>45694</v>
      </c>
      <c r="H24" s="33">
        <f t="shared" ref="H24" si="6">F24+31</f>
        <v>45720</v>
      </c>
      <c r="I24" s="33">
        <f t="shared" si="5"/>
        <v>45717</v>
      </c>
      <c r="J24" s="30">
        <f t="shared" si="5"/>
        <v>45722</v>
      </c>
      <c r="K24" s="8"/>
    </row>
    <row r="25" spans="1:11" s="10" customFormat="1" ht="18.75" customHeight="1" thickBot="1" x14ac:dyDescent="0.35">
      <c r="A25" s="13"/>
      <c r="B25" s="25" t="str">
        <f t="shared" si="4"/>
        <v>COSCO GENOA</v>
      </c>
      <c r="C25" s="101" t="str">
        <f t="shared" si="4"/>
        <v>098N</v>
      </c>
      <c r="D25" s="155">
        <f>E25</f>
        <v>45691</v>
      </c>
      <c r="E25" s="33">
        <f t="shared" si="4"/>
        <v>45691</v>
      </c>
      <c r="F25" s="33">
        <f t="shared" si="4"/>
        <v>45699</v>
      </c>
      <c r="G25" s="28">
        <f>G17</f>
        <v>45703</v>
      </c>
      <c r="H25" s="28">
        <f>F25+31</f>
        <v>45730</v>
      </c>
      <c r="I25" s="28">
        <f>F25+28</f>
        <v>45727</v>
      </c>
      <c r="J25" s="31">
        <f t="shared" si="5"/>
        <v>45731</v>
      </c>
      <c r="K25" s="8"/>
    </row>
    <row r="26" spans="1:11" ht="36.75" customHeight="1" thickBot="1" x14ac:dyDescent="0.55000000000000004">
      <c r="B26" s="276" t="s">
        <v>19</v>
      </c>
      <c r="C26" s="276"/>
      <c r="D26" s="276"/>
      <c r="E26" s="276"/>
      <c r="F26" s="276"/>
      <c r="G26" s="276"/>
      <c r="H26" s="276"/>
      <c r="I26" s="276"/>
      <c r="J26" s="276"/>
      <c r="K26" s="8"/>
    </row>
    <row r="27" spans="1:11" ht="18" customHeight="1" x14ac:dyDescent="0.25">
      <c r="B27" s="247" t="s">
        <v>3</v>
      </c>
      <c r="C27" s="204" t="s">
        <v>4</v>
      </c>
      <c r="D27" s="240" t="s">
        <v>79</v>
      </c>
      <c r="E27" s="196" t="s">
        <v>32</v>
      </c>
      <c r="F27" s="196" t="s">
        <v>38</v>
      </c>
      <c r="G27" s="196" t="s">
        <v>15</v>
      </c>
      <c r="H27" s="250" t="s">
        <v>68</v>
      </c>
      <c r="I27" s="250" t="s">
        <v>54</v>
      </c>
      <c r="J27" s="250" t="s">
        <v>20</v>
      </c>
      <c r="K27" s="8"/>
    </row>
    <row r="28" spans="1:11" ht="18" customHeight="1" thickBot="1" x14ac:dyDescent="0.3">
      <c r="B28" s="264"/>
      <c r="C28" s="205"/>
      <c r="D28" s="244"/>
      <c r="E28" s="197"/>
      <c r="F28" s="197"/>
      <c r="G28" s="197"/>
      <c r="H28" s="251"/>
      <c r="I28" s="251"/>
      <c r="J28" s="251"/>
      <c r="K28" s="8"/>
    </row>
    <row r="29" spans="1:11" s="10" customFormat="1" ht="20.25" customHeight="1" x14ac:dyDescent="0.3">
      <c r="A29" s="13"/>
      <c r="B29" s="94" t="str">
        <f t="shared" ref="B29:F32" si="7">B14</f>
        <v>COSCO GENOA</v>
      </c>
      <c r="C29" s="80" t="str">
        <f t="shared" si="7"/>
        <v>097N</v>
      </c>
      <c r="D29" s="163">
        <f>E29</f>
        <v>46021</v>
      </c>
      <c r="E29" s="64">
        <f t="shared" si="7"/>
        <v>46021</v>
      </c>
      <c r="F29" s="64">
        <f t="shared" si="7"/>
        <v>45667</v>
      </c>
      <c r="G29" s="64">
        <f>G14</f>
        <v>45672</v>
      </c>
      <c r="H29" s="64">
        <f>F29+48</f>
        <v>45715</v>
      </c>
      <c r="I29" s="64">
        <f>F29+48</f>
        <v>45715</v>
      </c>
      <c r="J29" s="65">
        <f>F29+45</f>
        <v>45712</v>
      </c>
      <c r="K29" s="8"/>
    </row>
    <row r="30" spans="1:11" s="10" customFormat="1" ht="20.25" customHeight="1" x14ac:dyDescent="0.3">
      <c r="A30" s="13"/>
      <c r="B30" s="25" t="str">
        <f t="shared" si="7"/>
        <v>KOTA LAMBAI</v>
      </c>
      <c r="C30" s="101" t="str">
        <f t="shared" si="7"/>
        <v>183N</v>
      </c>
      <c r="D30" s="155">
        <f>E30</f>
        <v>45669</v>
      </c>
      <c r="E30" s="33">
        <f t="shared" si="7"/>
        <v>45669</v>
      </c>
      <c r="F30" s="33">
        <f t="shared" si="7"/>
        <v>45676</v>
      </c>
      <c r="G30" s="33">
        <f>G15</f>
        <v>45682</v>
      </c>
      <c r="H30" s="33">
        <f t="shared" ref="H30:H32" si="8">F30+48</f>
        <v>45724</v>
      </c>
      <c r="I30" s="33">
        <f t="shared" ref="I30:I32" si="9">F30+48</f>
        <v>45724</v>
      </c>
      <c r="J30" s="30">
        <f t="shared" ref="J30:J32" si="10">F30+45</f>
        <v>45721</v>
      </c>
      <c r="K30" s="8"/>
    </row>
    <row r="31" spans="1:11" s="10" customFormat="1" ht="20.25" customHeight="1" x14ac:dyDescent="0.3">
      <c r="A31" s="13"/>
      <c r="B31" s="25" t="str">
        <f t="shared" si="7"/>
        <v>OOCL CHICAGO</v>
      </c>
      <c r="C31" s="101" t="str">
        <f t="shared" si="7"/>
        <v>116N</v>
      </c>
      <c r="D31" s="155">
        <f>E31</f>
        <v>45680</v>
      </c>
      <c r="E31" s="33">
        <f t="shared" si="7"/>
        <v>45680</v>
      </c>
      <c r="F31" s="33">
        <f t="shared" si="7"/>
        <v>45689</v>
      </c>
      <c r="G31" s="33">
        <f>G16</f>
        <v>45694</v>
      </c>
      <c r="H31" s="33">
        <f t="shared" si="8"/>
        <v>45737</v>
      </c>
      <c r="I31" s="33">
        <f t="shared" si="9"/>
        <v>45737</v>
      </c>
      <c r="J31" s="30">
        <f t="shared" si="10"/>
        <v>45734</v>
      </c>
      <c r="K31" s="8"/>
    </row>
    <row r="32" spans="1:11" s="10" customFormat="1" ht="20.25" customHeight="1" thickBot="1" x14ac:dyDescent="0.35">
      <c r="A32" s="13"/>
      <c r="B32" s="26" t="str">
        <f t="shared" si="7"/>
        <v>COSCO GENOA</v>
      </c>
      <c r="C32" s="63" t="str">
        <f t="shared" si="7"/>
        <v>098N</v>
      </c>
      <c r="D32" s="156">
        <f>E32</f>
        <v>45691</v>
      </c>
      <c r="E32" s="28">
        <f t="shared" si="7"/>
        <v>45691</v>
      </c>
      <c r="F32" s="28">
        <f t="shared" si="7"/>
        <v>45699</v>
      </c>
      <c r="G32" s="28">
        <f>G17</f>
        <v>45703</v>
      </c>
      <c r="H32" s="28">
        <f t="shared" si="8"/>
        <v>45747</v>
      </c>
      <c r="I32" s="28">
        <f t="shared" si="9"/>
        <v>45747</v>
      </c>
      <c r="J32" s="31">
        <f t="shared" si="10"/>
        <v>45744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01" t="s">
        <v>21</v>
      </c>
      <c r="C43" s="201"/>
      <c r="D43" s="201"/>
      <c r="E43" s="201"/>
      <c r="F43" s="201"/>
      <c r="G43" s="201"/>
      <c r="H43" s="201"/>
      <c r="I43" s="201"/>
      <c r="J43" s="201"/>
      <c r="K43" s="8"/>
    </row>
    <row r="44" spans="1:11" ht="20.25" customHeight="1" x14ac:dyDescent="0.25">
      <c r="B44" s="247" t="s">
        <v>3</v>
      </c>
      <c r="C44" s="204" t="s">
        <v>4</v>
      </c>
      <c r="D44" s="240" t="s">
        <v>79</v>
      </c>
      <c r="E44" s="196" t="s">
        <v>32</v>
      </c>
      <c r="F44" s="196" t="s">
        <v>38</v>
      </c>
      <c r="G44" s="196" t="s">
        <v>15</v>
      </c>
      <c r="H44" s="250" t="s">
        <v>80</v>
      </c>
      <c r="I44" s="250" t="s">
        <v>81</v>
      </c>
      <c r="J44" s="196" t="s">
        <v>53</v>
      </c>
      <c r="K44" s="8"/>
    </row>
    <row r="45" spans="1:11" ht="20.25" customHeight="1" thickBot="1" x14ac:dyDescent="0.3">
      <c r="B45" s="264"/>
      <c r="C45" s="205"/>
      <c r="D45" s="244"/>
      <c r="E45" s="197"/>
      <c r="F45" s="197"/>
      <c r="G45" s="197"/>
      <c r="H45" s="251"/>
      <c r="I45" s="251"/>
      <c r="J45" s="197"/>
      <c r="K45" s="8"/>
    </row>
    <row r="46" spans="1:11" ht="20.25" customHeight="1" x14ac:dyDescent="0.3">
      <c r="B46" s="94" t="str">
        <f>B14</f>
        <v>COSCO GENOA</v>
      </c>
      <c r="C46" s="179" t="str">
        <f>C14</f>
        <v>097N</v>
      </c>
      <c r="D46" s="64">
        <f>E46</f>
        <v>46021</v>
      </c>
      <c r="E46" s="64">
        <f>E14</f>
        <v>46021</v>
      </c>
      <c r="F46" s="64">
        <f t="shared" ref="E46:F47" si="11">F14</f>
        <v>45667</v>
      </c>
      <c r="G46" s="64">
        <f>G14</f>
        <v>45672</v>
      </c>
      <c r="H46" s="64">
        <f>F46+38</f>
        <v>45705</v>
      </c>
      <c r="I46" s="64">
        <f>F46+48</f>
        <v>45715</v>
      </c>
      <c r="J46" s="30">
        <f>F46+51</f>
        <v>45718</v>
      </c>
      <c r="K46" s="8"/>
    </row>
    <row r="47" spans="1:11" ht="20.25" customHeight="1" x14ac:dyDescent="0.3">
      <c r="B47" s="25" t="str">
        <f t="shared" ref="B47:C49" si="12">B15</f>
        <v>KOTA LAMBAI</v>
      </c>
      <c r="C47" s="125" t="str">
        <f t="shared" si="12"/>
        <v>183N</v>
      </c>
      <c r="D47" s="33">
        <f>E47</f>
        <v>45669</v>
      </c>
      <c r="E47" s="33">
        <f t="shared" si="11"/>
        <v>45669</v>
      </c>
      <c r="F47" s="33">
        <f t="shared" si="11"/>
        <v>45676</v>
      </c>
      <c r="G47" s="33">
        <f>G15</f>
        <v>45682</v>
      </c>
      <c r="H47" s="33">
        <f t="shared" ref="H47:H49" si="13">F47+38</f>
        <v>45714</v>
      </c>
      <c r="I47" s="33">
        <f t="shared" ref="I47:I49" si="14">F47+48</f>
        <v>45724</v>
      </c>
      <c r="J47" s="30">
        <f>F47+51</f>
        <v>45727</v>
      </c>
      <c r="K47" s="8"/>
    </row>
    <row r="48" spans="1:11" ht="20.25" customHeight="1" x14ac:dyDescent="0.3">
      <c r="B48" s="25" t="str">
        <f t="shared" si="12"/>
        <v>OOCL CHICAGO</v>
      </c>
      <c r="C48" s="125" t="str">
        <f t="shared" si="12"/>
        <v>116N</v>
      </c>
      <c r="D48" s="33">
        <f>E48</f>
        <v>45680</v>
      </c>
      <c r="E48" s="33">
        <f t="shared" ref="E48:F48" si="15">E16</f>
        <v>45680</v>
      </c>
      <c r="F48" s="33">
        <f t="shared" si="15"/>
        <v>45689</v>
      </c>
      <c r="G48" s="33">
        <f>G16</f>
        <v>45694</v>
      </c>
      <c r="H48" s="33">
        <f t="shared" si="13"/>
        <v>45727</v>
      </c>
      <c r="I48" s="33">
        <f t="shared" si="14"/>
        <v>45737</v>
      </c>
      <c r="J48" s="30">
        <f>F48+51</f>
        <v>45740</v>
      </c>
      <c r="K48" s="8"/>
    </row>
    <row r="49" spans="2:11" ht="20.25" customHeight="1" thickBot="1" x14ac:dyDescent="0.35">
      <c r="B49" s="26" t="str">
        <f t="shared" si="12"/>
        <v>COSCO GENOA</v>
      </c>
      <c r="C49" s="164" t="str">
        <f t="shared" si="12"/>
        <v>098N</v>
      </c>
      <c r="D49" s="28">
        <f>E49</f>
        <v>45691</v>
      </c>
      <c r="E49" s="28">
        <f>E17</f>
        <v>45691</v>
      </c>
      <c r="F49" s="28">
        <f>F17</f>
        <v>45699</v>
      </c>
      <c r="G49" s="28">
        <f>G17</f>
        <v>45703</v>
      </c>
      <c r="H49" s="28">
        <f t="shared" si="13"/>
        <v>45737</v>
      </c>
      <c r="I49" s="28">
        <f t="shared" si="14"/>
        <v>45747</v>
      </c>
      <c r="J49" s="31">
        <f>F49+51</f>
        <v>45750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2025-12-22T00:11:13Z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