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A00599F8-9EFB-401F-BFEE-02D431F8FCF0}" xr6:coauthVersionLast="47" xr6:coauthVersionMax="47" xr10:uidLastSave="{00000000-0000-0000-0000-000000000000}"/>
  <bookViews>
    <workbookView xWindow="-28920" yWindow="-120" windowWidth="29040" windowHeight="15720" activeTab="3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D14" i="2"/>
  <c r="E14" i="2"/>
  <c r="D15" i="2"/>
  <c r="E15" i="2"/>
  <c r="D16" i="2"/>
  <c r="E16" i="2"/>
  <c r="D17" i="2"/>
  <c r="E17" i="2"/>
  <c r="D18" i="2"/>
  <c r="E18" i="2"/>
  <c r="D121" i="1"/>
  <c r="I121" i="1"/>
  <c r="I119" i="1"/>
  <c r="H121" i="1"/>
  <c r="D89" i="3"/>
  <c r="D88" i="3"/>
  <c r="D87" i="3"/>
  <c r="D86" i="3"/>
  <c r="D34" i="3"/>
  <c r="D33" i="1"/>
  <c r="D40" i="1"/>
  <c r="D22" i="3"/>
  <c r="D23" i="3"/>
  <c r="D24" i="3"/>
  <c r="D29" i="3"/>
  <c r="D30" i="3"/>
  <c r="D31" i="3"/>
  <c r="D32" i="3"/>
  <c r="D33" i="3"/>
  <c r="H29" i="3"/>
  <c r="D114" i="1"/>
  <c r="D115" i="1"/>
  <c r="H115" i="1"/>
  <c r="I115" i="1"/>
  <c r="D116" i="1"/>
  <c r="D117" i="1"/>
  <c r="H117" i="1"/>
  <c r="I117" i="1"/>
  <c r="D118" i="1"/>
  <c r="D119" i="1"/>
  <c r="H119" i="1"/>
  <c r="D120" i="1"/>
  <c r="D71" i="1"/>
  <c r="D66" i="1"/>
  <c r="D67" i="1"/>
  <c r="D68" i="1"/>
  <c r="D69" i="1"/>
  <c r="D70" i="1"/>
  <c r="D38" i="1"/>
  <c r="D39" i="1"/>
  <c r="D30" i="1"/>
  <c r="D31" i="1"/>
  <c r="D32" i="1"/>
  <c r="D17" i="3"/>
  <c r="D16" i="3"/>
  <c r="D15" i="3"/>
  <c r="D14" i="3"/>
  <c r="D13" i="3"/>
  <c r="D12" i="3"/>
  <c r="D13" i="2"/>
  <c r="D94" i="2"/>
  <c r="H94" i="2"/>
  <c r="I93" i="2"/>
  <c r="H93" i="2"/>
  <c r="D93" i="2"/>
  <c r="H92" i="2"/>
  <c r="D92" i="2"/>
  <c r="I91" i="2"/>
  <c r="H91" i="2"/>
  <c r="D91" i="2"/>
  <c r="H90" i="2"/>
  <c r="D90" i="2"/>
  <c r="D36" i="2"/>
  <c r="E36" i="2"/>
  <c r="E35" i="2"/>
  <c r="D35" i="2"/>
  <c r="E34" i="2"/>
  <c r="D34" i="2"/>
  <c r="E33" i="2"/>
  <c r="D33" i="2"/>
  <c r="E32" i="2"/>
  <c r="D32" i="2"/>
  <c r="E31" i="2"/>
  <c r="D31" i="2"/>
  <c r="D56" i="5"/>
  <c r="D55" i="5"/>
  <c r="D16" i="5"/>
  <c r="D15" i="5"/>
  <c r="D14" i="5"/>
  <c r="D13" i="5"/>
  <c r="D17" i="4"/>
  <c r="D16" i="4"/>
  <c r="D15" i="4"/>
  <c r="D14" i="4"/>
  <c r="A8" i="3"/>
  <c r="E23" i="1"/>
  <c r="D24" i="2"/>
  <c r="E24" i="2"/>
  <c r="D25" i="2"/>
  <c r="E25" i="2"/>
  <c r="D23" i="2"/>
  <c r="E23" i="2"/>
  <c r="B81" i="1"/>
  <c r="E22" i="1" l="1"/>
  <c r="E21" i="1"/>
  <c r="E20" i="1"/>
  <c r="E19" i="1"/>
  <c r="E18" i="1"/>
  <c r="E17" i="1"/>
  <c r="H87" i="3" l="1"/>
  <c r="F45" i="1"/>
  <c r="F47" i="1"/>
  <c r="G47" i="1" s="1"/>
  <c r="F46" i="1"/>
  <c r="G46" i="1" s="1"/>
  <c r="E49" i="1"/>
  <c r="D49" i="1" s="1"/>
  <c r="E48" i="1"/>
  <c r="E47" i="1"/>
  <c r="G24" i="3" l="1"/>
  <c r="G23" i="3"/>
  <c r="G22" i="3"/>
  <c r="H69" i="1"/>
  <c r="H86" i="3" l="1"/>
  <c r="D70" i="3" l="1"/>
  <c r="D69" i="3"/>
  <c r="D68" i="3"/>
  <c r="D67" i="3"/>
  <c r="D63" i="3"/>
  <c r="D62" i="3"/>
  <c r="D61" i="3"/>
  <c r="D60" i="3"/>
  <c r="D59" i="3"/>
  <c r="D55" i="3"/>
  <c r="D54" i="3"/>
  <c r="D53" i="3"/>
  <c r="D52" i="3"/>
  <c r="D51" i="3"/>
  <c r="D50" i="3"/>
  <c r="G60" i="3" l="1"/>
  <c r="G59" i="3"/>
  <c r="F59" i="3"/>
  <c r="G51" i="3"/>
  <c r="G52" i="3"/>
  <c r="G53" i="3"/>
  <c r="G54" i="3"/>
  <c r="G55" i="3"/>
  <c r="G50" i="3"/>
  <c r="J50" i="3" s="1"/>
  <c r="H88" i="3" l="1"/>
  <c r="H89" i="3"/>
  <c r="F70" i="3"/>
  <c r="E63" i="3" l="1"/>
  <c r="F63" i="3"/>
  <c r="G63" i="3"/>
  <c r="E55" i="3"/>
  <c r="F55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B46" i="1"/>
  <c r="C46" i="1"/>
  <c r="E46" i="1"/>
  <c r="D46" i="1" s="1"/>
  <c r="B47" i="1"/>
  <c r="C47" i="1"/>
  <c r="D47" i="1"/>
  <c r="B48" i="1"/>
  <c r="C48" i="1"/>
  <c r="D48" i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E54" i="3"/>
  <c r="E53" i="3"/>
  <c r="E52" i="3"/>
  <c r="E51" i="3"/>
  <c r="E50" i="3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D76" i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2" i="3"/>
  <c r="G61" i="3"/>
  <c r="F62" i="3"/>
  <c r="F61" i="3"/>
  <c r="E62" i="3"/>
  <c r="E61" i="3"/>
  <c r="E60" i="3"/>
  <c r="E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<sst xmlns="http://schemas.openxmlformats.org/spreadsheetml/2006/main" count="513" uniqueCount="135">
  <si>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</si>
  <si>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</si>
  <si>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</si>
  <si>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</si>
  <si>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</si>
  <si>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</si>
  <si>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</si>
  <si>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</si>
  <si>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</si>
  <si>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</si>
  <si>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</si>
  <si>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</si>
  <si>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</si>
  <si>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</si>
  <si>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</si>
  <si>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</si>
  <si>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</si>
  <si>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</si>
  <si>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</si>
  <si>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</si>
  <si>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</si>
  <si>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</si>
  <si>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</si>
  <si>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</si>
  <si>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</si>
  <si>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</si>
  <si>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</si>
  <si>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</si>
  <si>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</si>
  <si>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</si>
  <si>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</si>
  <si>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</si>
  <si>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</si>
  <si>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</si>
  <si>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</si>
  <si>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</si>
  <si>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</si>
  <si>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</si>
  <si>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</si>
  <si>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</si>
  <si>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</si>
  <si>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</si>
  <si>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</si>
  <si>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</si>
  <si>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</si>
  <si>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</si>
  <si>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</si>
  <si>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</si>
  <si>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</si>
  <si>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</si>
  <si>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</si>
  <si>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</si>
  <si>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</si>
  <si>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</si>
  <si>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</si>
  <si>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</si>
  <si>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</si>
  <si>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</si>
  <si>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</si>
  <si>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</si>
  <si>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</si>
  <si>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</si>
  <si>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</si>
  <si>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</si>
  <si>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</si>
  <si>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</si>
  <si>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</si>
  <si>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</si>
  <si>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</si>
  <si>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</si>
  <si>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</si>
  <si>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</si>
  <si>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</si>
  <si>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</si>
  <si>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</si>
  <si>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</si>
  <si>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</si>
  <si>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</si>
  <si>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</si>
  <si>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</si>
  <si>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</si>
  <si>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</si>
  <si>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</si>
  <si>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</si>
  <si>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OREA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</si>
  <si>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</si>
  <si>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</si>
  <si>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</si>
  <si>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</si>
  <si>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</si>
  <si>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</si>
  <si>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</si>
  <si>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</si>
  <si>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</si>
  <si>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</si>
  <si>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</si>
  <si>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</si>
  <si>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>111N</t>
  </si>
  <si>
    <t>090N</t>
  </si>
  <si>
    <t>209N</t>
  </si>
  <si>
    <t xml:space="preserve">WIDE JULIET </t>
  </si>
  <si>
    <t>0113N</t>
  </si>
  <si>
    <t>181N</t>
  </si>
  <si>
    <t>WIDE JULIET</t>
  </si>
  <si>
    <t>205N</t>
  </si>
  <si>
    <t>093N</t>
  </si>
  <si>
    <t>191N</t>
  </si>
  <si>
    <t>0147N</t>
  </si>
  <si>
    <t>0041N</t>
  </si>
  <si>
    <t>OOCL YOKOHAMA</t>
  </si>
  <si>
    <t>241N</t>
  </si>
  <si>
    <t>0123N</t>
  </si>
  <si>
    <t>325N</t>
  </si>
  <si>
    <t>179N</t>
  </si>
  <si>
    <t>182N</t>
  </si>
  <si>
    <t>ANL ROTORUA</t>
  </si>
  <si>
    <t>203N</t>
  </si>
  <si>
    <t>EVER STEADY</t>
  </si>
  <si>
    <t>0120N</t>
  </si>
  <si>
    <t>0112N</t>
  </si>
  <si>
    <t>OOCL CANADA</t>
  </si>
  <si>
    <t>114N</t>
  </si>
  <si>
    <t>OOCL DURBAN</t>
  </si>
  <si>
    <t>032N</t>
  </si>
  <si>
    <t>112N</t>
  </si>
  <si>
    <t>COSCO HONG KONG</t>
  </si>
  <si>
    <t>198N</t>
  </si>
  <si>
    <t>091N</t>
  </si>
  <si>
    <t>0014N</t>
  </si>
  <si>
    <t>7th July 2025</t>
  </si>
  <si>
    <t>210N</t>
  </si>
  <si>
    <t>206N</t>
  </si>
  <si>
    <t>OOCL BEIJING</t>
  </si>
  <si>
    <t>120N</t>
  </si>
  <si>
    <t>COSCO 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</si>
</sst>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1" fillId="5" borderId="10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164" fontId="42" fillId="2" borderId="0" xfId="0" applyNumberFormat="1" applyFont="1" applyFill="1" applyAlignment="1">
      <alignment vertical="center"/>
    </xf>
    <xf numFmtId="164" fontId="44" fillId="2" borderId="7" xfId="2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3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1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6" fillId="5" borderId="7" xfId="0" applyFont="1" applyFill="1" applyBorder="1" applyAlignment="1">
      <alignment vertical="center"/>
    </xf>
    <xf numFmtId="16" fontId="46" fillId="5" borderId="0" xfId="0" applyNumberFormat="1" applyFont="1" applyFill="1" applyAlignment="1">
      <alignment horizontal="center" vertical="center"/>
    </xf>
    <xf numFmtId="164" fontId="47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7" fillId="3" borderId="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41" fillId="5" borderId="8" xfId="0" applyNumberFormat="1" applyFont="1" applyFill="1" applyBorder="1" applyAlignment="1">
      <alignment horizontal="center" vertical="center"/>
    </xf>
    <xf numFmtId="16" fontId="41" fillId="5" borderId="11" xfId="0" applyNumberFormat="1" applyFont="1" applyFill="1" applyBorder="1" applyAlignment="1">
      <alignment horizontal="center" vertical="center"/>
    </xf>
    <xf numFmtId="16" fontId="50" fillId="5" borderId="10" xfId="0" applyNumberFormat="1" applyFont="1" applyFill="1" applyBorder="1" applyAlignment="1">
      <alignment horizontal="center" vertical="center"/>
    </xf>
    <xf numFmtId="16" fontId="50" fillId="5" borderId="0" xfId="0" applyNumberFormat="1" applyFont="1" applyFill="1" applyAlignment="1">
      <alignment horizontal="center" vertical="center"/>
    </xf>
    <xf numFmtId="0" fontId="30" fillId="5" borderId="21" xfId="0" applyFont="1" applyFill="1" applyBorder="1" applyAlignment="1">
      <alignment vertical="center"/>
    </xf>
    <xf numFmtId="16" fontId="36" fillId="5" borderId="0" xfId="0" applyNumberFormat="1" applyFont="1" applyFill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7" fillId="3" borderId="24" xfId="0" applyNumberFormat="1" applyFont="1" applyFill="1" applyBorder="1" applyAlignment="1">
      <alignment horizontal="center" vertical="center" wrapText="1"/>
    </xf>
    <xf numFmtId="164" fontId="47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0" fontId="48" fillId="3" borderId="30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5" xfId="0" applyFont="1" applyFill="1" applyBorder="1" applyAlignment="1">
      <alignment horizontal="center" vertical="center"/>
    </xf>
    <xf numFmtId="164" fontId="47" fillId="3" borderId="21" xfId="0" applyNumberFormat="1" applyFont="1" applyFill="1" applyBorder="1" applyAlignment="1">
      <alignment horizontal="center" vertical="center" wrapText="1"/>
    </xf>
    <xf numFmtId="164" fontId="47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47" fillId="3" borderId="34" xfId="0" applyNumberFormat="1" applyFont="1" applyFill="1" applyBorder="1" applyAlignment="1">
      <alignment horizontal="center" vertical="center" wrapText="1"/>
    </xf>
    <xf numFmtId="164" fontId="47" fillId="3" borderId="35" xfId="0" applyNumberFormat="1" applyFont="1" applyFill="1" applyBorder="1" applyAlignment="1">
      <alignment horizontal="center" vertical="center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 wrapText="1"/>
    </xf>
    <xf numFmtId="164" fontId="47" fillId="3" borderId="26" xfId="0" applyNumberFormat="1" applyFont="1" applyFill="1" applyBorder="1" applyAlignment="1">
      <alignment horizontal="center" vertical="top" wrapText="1"/>
    </xf>
    <xf numFmtId="164" fontId="47" fillId="3" borderId="33" xfId="0" applyNumberFormat="1" applyFont="1" applyFill="1" applyBorder="1" applyAlignment="1">
      <alignment horizontal="center" vertical="top" wrapText="1"/>
    </xf>
    <xf numFmtId="0" fontId="47" fillId="3" borderId="27" xfId="0" applyFont="1" applyFill="1" applyBorder="1" applyAlignment="1">
      <alignment horizontal="center"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/>
    </xf>
    <xf numFmtId="164" fontId="49" fillId="2" borderId="10" xfId="2" applyFont="1" applyFill="1" applyBorder="1" applyAlignment="1">
      <alignment horizontal="center"/>
    </xf>
    <xf numFmtId="164" fontId="47" fillId="3" borderId="21" xfId="0" applyNumberFormat="1" applyFont="1" applyFill="1" applyBorder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49" fillId="2" borderId="15" xfId="2" applyFont="1" applyFill="1" applyBorder="1" applyAlignment="1">
      <alignment horizontal="center"/>
    </xf>
    <xf numFmtId="164" fontId="47" fillId="3" borderId="26" xfId="0" applyNumberFormat="1" applyFont="1" applyFill="1" applyBorder="1" applyAlignment="1">
      <alignment horizontal="center" vertical="center" wrapText="1"/>
    </xf>
    <xf numFmtId="164" fontId="47" fillId="3" borderId="27" xfId="0" applyNumberFormat="1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22" xfId="0" applyNumberFormat="1" applyFont="1" applyFill="1" applyBorder="1" applyAlignment="1">
      <alignment horizontal="center" vertical="center" wrapText="1"/>
    </xf>
    <xf numFmtId="164" fontId="47" fillId="3" borderId="2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6" xfId="0" applyNumberFormat="1" applyFont="1" applyFill="1" applyBorder="1" applyAlignment="1">
      <alignment horizontal="center" vertical="center"/>
    </xf>
    <xf numFmtId="0" fontId="48" fillId="3" borderId="25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/>
    </xf>
    <xf numFmtId="164" fontId="47" fillId="3" borderId="28" xfId="0" applyNumberFormat="1" applyFont="1" applyFill="1" applyBorder="1" applyAlignment="1">
      <alignment horizontal="center" vertical="center"/>
    </xf>
    <xf numFmtId="164" fontId="47" fillId="3" borderId="29" xfId="0" applyNumberFormat="1" applyFont="1" applyFill="1" applyBorder="1" applyAlignment="1">
      <alignment horizontal="center" vertical="center"/>
    </xf>
    <xf numFmtId="164" fontId="47" fillId="3" borderId="20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 vertical="center" wrapText="1"/>
    </xf>
    <xf numFmtId="164" fontId="47" fillId="3" borderId="16" xfId="0" applyNumberFormat="1" applyFont="1" applyFill="1" applyBorder="1" applyAlignment="1">
      <alignment horizontal="center" vertical="center" wrapText="1"/>
    </xf>
    <xf numFmtId="164" fontId="47" fillId="3" borderId="8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center"/>
    </xf>
    <xf numFmtId="164" fontId="49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528666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605789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681990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720090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438437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439591</xdr:colOff>
      <xdr:row>48</xdr:row>
      <xdr:rowOff>91524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514377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441959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3.2851562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3" t="s">
        <v>0</v>
      </c>
      <c r="B5" s="213"/>
      <c r="C5" s="213"/>
      <c r="D5" s="213"/>
      <c r="E5" s="213"/>
      <c r="F5" s="213"/>
      <c r="G5" s="213"/>
      <c r="H5" s="213"/>
      <c r="I5" s="213"/>
    </row>
    <row r="6" spans="1:18" s="20" customFormat="1" ht="45" x14ac:dyDescent="0.25">
      <c r="A6" s="213" t="s">
        <v>1</v>
      </c>
      <c r="B6" s="213"/>
      <c r="C6" s="213"/>
      <c r="D6" s="213"/>
      <c r="E6" s="213"/>
      <c r="F6" s="213"/>
      <c r="G6" s="213"/>
      <c r="H6" s="213"/>
      <c r="I6" s="213"/>
      <c r="R6"/>
    </row>
    <row r="7" spans="1:18" s="4" customFormat="1" ht="34.5" x14ac:dyDescent="0.25">
      <c r="A7" s="214" t="s">
        <v>129</v>
      </c>
      <c r="B7" s="214"/>
      <c r="C7" s="214"/>
      <c r="D7" s="214"/>
      <c r="E7" s="214"/>
      <c r="F7" s="214"/>
      <c r="G7" s="214"/>
      <c r="H7" s="214"/>
      <c r="I7" s="214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7" t="s">
        <v>57</v>
      </c>
      <c r="C9" s="227"/>
      <c r="D9" s="227"/>
      <c r="E9" s="227"/>
      <c r="F9" s="227"/>
      <c r="G9" s="227"/>
      <c r="H9" s="76"/>
      <c r="I9" s="76"/>
      <c r="J9" s="89"/>
    </row>
    <row r="10" spans="1:18" s="4" customFormat="1" ht="34.5" hidden="1" x14ac:dyDescent="0.25">
      <c r="A10" s="76"/>
      <c r="B10" s="228" t="s">
        <v>3</v>
      </c>
      <c r="C10" s="230" t="s">
        <v>4</v>
      </c>
      <c r="D10" s="85"/>
      <c r="E10" s="218" t="s">
        <v>5</v>
      </c>
      <c r="F10" s="232" t="s">
        <v>6</v>
      </c>
      <c r="G10" s="234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9"/>
      <c r="C11" s="231"/>
      <c r="D11" s="88"/>
      <c r="E11" s="219"/>
      <c r="F11" s="233"/>
      <c r="G11" s="235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62</v>
      </c>
      <c r="D12" s="160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4" t="s">
        <v>3</v>
      </c>
      <c r="C16" s="176" t="s">
        <v>4</v>
      </c>
      <c r="D16" s="176" t="s">
        <v>89</v>
      </c>
      <c r="E16" s="176" t="s">
        <v>92</v>
      </c>
      <c r="F16" s="171" t="s">
        <v>96</v>
      </c>
      <c r="G16" s="177" t="s">
        <v>6</v>
      </c>
      <c r="H16" s="179" t="s">
        <v>7</v>
      </c>
      <c r="I16" s="179" t="s">
        <v>50</v>
      </c>
      <c r="J16" s="179" t="s">
        <v>75</v>
      </c>
      <c r="K16" s="171" t="s">
        <v>55</v>
      </c>
      <c r="L16" s="180" t="s">
        <v>63</v>
      </c>
      <c r="M16" s="150"/>
    </row>
    <row r="17" spans="1:25" s="14" customFormat="1" ht="18.75" x14ac:dyDescent="0.25">
      <c r="A17" s="69"/>
      <c r="B17" s="95" t="s">
        <v>100</v>
      </c>
      <c r="C17" s="144" t="s">
        <v>101</v>
      </c>
      <c r="D17" s="142">
        <v>45846</v>
      </c>
      <c r="E17" s="142">
        <f t="shared" ref="E17:E23" si="0">F17</f>
        <v>45849</v>
      </c>
      <c r="F17" s="142">
        <v>45849</v>
      </c>
      <c r="G17" s="142">
        <v>45855</v>
      </c>
      <c r="H17" s="142">
        <v>45868</v>
      </c>
      <c r="I17" s="142">
        <f t="shared" ref="I17:I22" si="1">(G17+28)</f>
        <v>45883</v>
      </c>
      <c r="J17" s="142">
        <f t="shared" ref="J17:J22" si="2">G17+30</f>
        <v>45885</v>
      </c>
      <c r="K17" s="142">
        <f t="shared" ref="K17:K23" si="3">(G17+30)</f>
        <v>45885</v>
      </c>
      <c r="L17" s="143">
        <f t="shared" ref="L17:L22" si="4">(H17+28)</f>
        <v>45896</v>
      </c>
      <c r="M17" s="137"/>
    </row>
    <row r="18" spans="1:25" s="14" customFormat="1" ht="18.75" x14ac:dyDescent="0.25">
      <c r="A18" s="69"/>
      <c r="B18" s="95" t="s">
        <v>65</v>
      </c>
      <c r="C18" s="144" t="s">
        <v>107</v>
      </c>
      <c r="D18" s="142">
        <v>45855</v>
      </c>
      <c r="E18" s="142">
        <f t="shared" si="0"/>
        <v>45860</v>
      </c>
      <c r="F18" s="142">
        <v>45860</v>
      </c>
      <c r="G18" s="142">
        <v>45865</v>
      </c>
      <c r="H18" s="142">
        <v>45882</v>
      </c>
      <c r="I18" s="142">
        <f t="shared" si="1"/>
        <v>45893</v>
      </c>
      <c r="J18" s="142">
        <f t="shared" si="2"/>
        <v>45895</v>
      </c>
      <c r="K18" s="142">
        <f t="shared" si="3"/>
        <v>45895</v>
      </c>
      <c r="L18" s="96">
        <f t="shared" si="4"/>
        <v>45910</v>
      </c>
      <c r="M18" s="137"/>
    </row>
    <row r="19" spans="1:25" s="14" customFormat="1" ht="19.5" customHeight="1" x14ac:dyDescent="0.25">
      <c r="A19" s="69"/>
      <c r="B19" s="95" t="s">
        <v>90</v>
      </c>
      <c r="C19" s="144" t="s">
        <v>111</v>
      </c>
      <c r="D19" s="142">
        <v>45862</v>
      </c>
      <c r="E19" s="142">
        <f t="shared" si="0"/>
        <v>45868</v>
      </c>
      <c r="F19" s="142">
        <v>45868</v>
      </c>
      <c r="G19" s="142">
        <v>45873</v>
      </c>
      <c r="H19" s="142">
        <v>45889</v>
      </c>
      <c r="I19" s="142">
        <f t="shared" si="1"/>
        <v>45901</v>
      </c>
      <c r="J19" s="142">
        <f t="shared" si="2"/>
        <v>45903</v>
      </c>
      <c r="K19" s="142">
        <f t="shared" si="3"/>
        <v>45903</v>
      </c>
      <c r="L19" s="96">
        <f t="shared" si="4"/>
        <v>45917</v>
      </c>
      <c r="M19" s="137"/>
      <c r="N19"/>
    </row>
    <row r="20" spans="1:25" s="14" customFormat="1" ht="19.5" customHeight="1" x14ac:dyDescent="0.25">
      <c r="A20" s="69"/>
      <c r="B20" s="95" t="s">
        <v>66</v>
      </c>
      <c r="C20" s="144" t="s">
        <v>108</v>
      </c>
      <c r="D20" s="142">
        <v>45869</v>
      </c>
      <c r="E20" s="142">
        <f t="shared" si="0"/>
        <v>45874</v>
      </c>
      <c r="F20" s="142">
        <v>45874</v>
      </c>
      <c r="G20" s="142">
        <v>45879</v>
      </c>
      <c r="H20" s="142">
        <v>45896</v>
      </c>
      <c r="I20" s="142">
        <f t="shared" si="1"/>
        <v>45907</v>
      </c>
      <c r="J20" s="142">
        <f t="shared" si="2"/>
        <v>45909</v>
      </c>
      <c r="K20" s="142">
        <f t="shared" si="3"/>
        <v>45909</v>
      </c>
      <c r="L20" s="96">
        <f t="shared" si="4"/>
        <v>45924</v>
      </c>
      <c r="M20" s="137"/>
    </row>
    <row r="21" spans="1:25" s="14" customFormat="1" ht="19.5" customHeight="1" x14ac:dyDescent="0.25">
      <c r="A21" s="69"/>
      <c r="B21" s="95" t="s">
        <v>117</v>
      </c>
      <c r="C21" s="144" t="s">
        <v>118</v>
      </c>
      <c r="D21" s="142">
        <v>45876</v>
      </c>
      <c r="E21" s="142">
        <f t="shared" si="0"/>
        <v>45881</v>
      </c>
      <c r="F21" s="142">
        <v>45881</v>
      </c>
      <c r="G21" s="142">
        <v>45886</v>
      </c>
      <c r="H21" s="142">
        <v>45903</v>
      </c>
      <c r="I21" s="142">
        <f t="shared" si="1"/>
        <v>45914</v>
      </c>
      <c r="J21" s="142">
        <f t="shared" si="2"/>
        <v>45916</v>
      </c>
      <c r="K21" s="142">
        <f t="shared" si="3"/>
        <v>45916</v>
      </c>
      <c r="L21" s="96">
        <f t="shared" si="4"/>
        <v>45931</v>
      </c>
      <c r="M21" s="137"/>
    </row>
    <row r="22" spans="1:25" s="14" customFormat="1" ht="19.5" customHeight="1" x14ac:dyDescent="0.25">
      <c r="A22" s="69"/>
      <c r="B22" s="95" t="s">
        <v>82</v>
      </c>
      <c r="C22" s="144" t="s">
        <v>119</v>
      </c>
      <c r="D22" s="142">
        <v>45883</v>
      </c>
      <c r="E22" s="142">
        <f t="shared" si="0"/>
        <v>45888</v>
      </c>
      <c r="F22" s="142">
        <v>45888</v>
      </c>
      <c r="G22" s="142">
        <v>45893</v>
      </c>
      <c r="H22" s="142">
        <v>45910</v>
      </c>
      <c r="I22" s="142">
        <f t="shared" si="1"/>
        <v>45921</v>
      </c>
      <c r="J22" s="142">
        <f t="shared" si="2"/>
        <v>45923</v>
      </c>
      <c r="K22" s="142">
        <f t="shared" si="3"/>
        <v>45923</v>
      </c>
      <c r="L22" s="96">
        <f t="shared" si="4"/>
        <v>45938</v>
      </c>
      <c r="M22" s="137"/>
      <c r="Y22"/>
    </row>
    <row r="23" spans="1:25" s="14" customFormat="1" ht="19.5" customHeight="1" thickBot="1" x14ac:dyDescent="0.3">
      <c r="A23" s="69"/>
      <c r="B23" s="97" t="s">
        <v>100</v>
      </c>
      <c r="C23" s="98" t="s">
        <v>128</v>
      </c>
      <c r="D23" s="99">
        <v>45897</v>
      </c>
      <c r="E23" s="99">
        <f t="shared" si="0"/>
        <v>45902</v>
      </c>
      <c r="F23" s="99">
        <v>45902</v>
      </c>
      <c r="G23" s="99">
        <v>45907</v>
      </c>
      <c r="H23" s="99">
        <v>45924</v>
      </c>
      <c r="I23" s="99">
        <f t="shared" ref="I23" si="5">(G23+28)</f>
        <v>45935</v>
      </c>
      <c r="J23" s="99">
        <f t="shared" ref="J23" si="6">G23+30</f>
        <v>45937</v>
      </c>
      <c r="K23" s="99">
        <f t="shared" si="3"/>
        <v>45937</v>
      </c>
      <c r="L23" s="100">
        <f t="shared" ref="L23" si="7">(H23+28)</f>
        <v>45952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61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2"/>
      <c r="E25" s="11"/>
      <c r="F25" s="11"/>
      <c r="G25" s="11"/>
      <c r="H25" s="11"/>
      <c r="I25" s="11"/>
    </row>
    <row r="26" spans="1:25" x14ac:dyDescent="0.2">
      <c r="B26" s="11"/>
      <c r="C26" s="11"/>
      <c r="D26" s="162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5" t="s">
        <v>4</v>
      </c>
      <c r="D28" s="236" t="s">
        <v>95</v>
      </c>
      <c r="E28" s="204" t="s">
        <v>5</v>
      </c>
      <c r="F28" s="207" t="s">
        <v>6</v>
      </c>
      <c r="G28" s="194" t="s">
        <v>9</v>
      </c>
      <c r="H28" s="193"/>
      <c r="I28" s="217"/>
    </row>
    <row r="29" spans="1:25" ht="18.600000000000001" customHeight="1" thickBot="1" x14ac:dyDescent="0.3">
      <c r="B29" s="201"/>
      <c r="C29" s="216"/>
      <c r="D29" s="237"/>
      <c r="E29" s="205"/>
      <c r="F29" s="208"/>
      <c r="G29" s="195"/>
      <c r="H29" s="193"/>
      <c r="I29" s="217"/>
    </row>
    <row r="30" spans="1:25" ht="18.75" customHeight="1" x14ac:dyDescent="0.3">
      <c r="B30" s="25" t="s">
        <v>79</v>
      </c>
      <c r="C30" s="83" t="s">
        <v>106</v>
      </c>
      <c r="D30" s="33">
        <f>E30</f>
        <v>45853</v>
      </c>
      <c r="E30" s="33">
        <v>45853</v>
      </c>
      <c r="F30" s="33">
        <v>45858</v>
      </c>
      <c r="G30" s="30">
        <v>45879</v>
      </c>
      <c r="H30" s="138"/>
      <c r="I30" s="86"/>
    </row>
    <row r="31" spans="1:25" ht="18.75" customHeight="1" x14ac:dyDescent="0.3">
      <c r="B31" s="25" t="s">
        <v>125</v>
      </c>
      <c r="C31" s="83" t="s">
        <v>126</v>
      </c>
      <c r="D31" s="33">
        <f>E31</f>
        <v>45863</v>
      </c>
      <c r="E31" s="33">
        <v>45863</v>
      </c>
      <c r="F31" s="33">
        <v>45869</v>
      </c>
      <c r="G31" s="30">
        <v>45886</v>
      </c>
      <c r="H31" s="138"/>
      <c r="I31" s="86"/>
    </row>
    <row r="32" spans="1:25" ht="19.5" customHeight="1" x14ac:dyDescent="0.3">
      <c r="A32" s="73"/>
      <c r="B32" s="25" t="s">
        <v>81</v>
      </c>
      <c r="C32" s="83" t="s">
        <v>114</v>
      </c>
      <c r="D32" s="33">
        <f>E32</f>
        <v>45869</v>
      </c>
      <c r="E32" s="33">
        <v>45869</v>
      </c>
      <c r="F32" s="33">
        <v>45876</v>
      </c>
      <c r="G32" s="30">
        <v>45893</v>
      </c>
      <c r="H32" s="138"/>
      <c r="I32" s="91"/>
    </row>
    <row r="33" spans="1:26" ht="19.5" customHeight="1" thickBot="1" x14ac:dyDescent="0.35">
      <c r="A33" s="73"/>
      <c r="B33" s="26" t="s">
        <v>134</v>
      </c>
      <c r="C33" s="27" t="s">
        <v>116</v>
      </c>
      <c r="D33" s="28">
        <f>E33</f>
        <v>45876</v>
      </c>
      <c r="E33" s="28">
        <v>45876</v>
      </c>
      <c r="F33" s="28">
        <v>45883</v>
      </c>
      <c r="G33" s="31">
        <v>45900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5" t="s">
        <v>4</v>
      </c>
      <c r="D36" s="178" t="s">
        <v>91</v>
      </c>
      <c r="E36" s="204" t="s">
        <v>5</v>
      </c>
      <c r="F36" s="207" t="s">
        <v>6</v>
      </c>
      <c r="G36" s="194" t="s">
        <v>11</v>
      </c>
      <c r="H36" s="193"/>
      <c r="I36" s="224"/>
      <c r="U36" s="225"/>
      <c r="V36" s="226"/>
      <c r="W36" s="147"/>
      <c r="X36" s="222"/>
      <c r="Y36" s="220"/>
      <c r="Z36" s="222"/>
    </row>
    <row r="37" spans="1:26" ht="24.75" customHeight="1" thickBot="1" x14ac:dyDescent="0.3">
      <c r="B37" s="201"/>
      <c r="C37" s="216"/>
      <c r="D37" s="181" t="s">
        <v>32</v>
      </c>
      <c r="E37" s="205"/>
      <c r="F37" s="208"/>
      <c r="G37" s="195"/>
      <c r="H37" s="193"/>
      <c r="I37" s="224"/>
      <c r="U37" s="225"/>
      <c r="V37" s="225"/>
      <c r="W37" s="146"/>
      <c r="X37" s="222"/>
      <c r="Y37" s="221"/>
      <c r="Z37" s="223"/>
    </row>
    <row r="38" spans="1:26" ht="18.75" x14ac:dyDescent="0.3">
      <c r="B38" s="25" t="s">
        <v>120</v>
      </c>
      <c r="C38" s="83" t="s">
        <v>121</v>
      </c>
      <c r="D38" s="33">
        <f>E38</f>
        <v>45847</v>
      </c>
      <c r="E38" s="33">
        <v>45847</v>
      </c>
      <c r="F38" s="33">
        <v>45854</v>
      </c>
      <c r="G38" s="30">
        <v>45876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122</v>
      </c>
      <c r="C39" s="83" t="s">
        <v>123</v>
      </c>
      <c r="D39" s="33">
        <f>E39</f>
        <v>45854</v>
      </c>
      <c r="E39" s="33">
        <v>45854</v>
      </c>
      <c r="F39" s="33">
        <v>45861</v>
      </c>
      <c r="G39" s="30">
        <v>45883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132</v>
      </c>
      <c r="C40" s="27" t="s">
        <v>133</v>
      </c>
      <c r="D40" s="28">
        <f>E40</f>
        <v>45861</v>
      </c>
      <c r="E40" s="28">
        <v>45861</v>
      </c>
      <c r="F40" s="28">
        <v>45868</v>
      </c>
      <c r="G40" s="31">
        <v>45890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82" t="s">
        <v>91</v>
      </c>
      <c r="E43" s="204" t="s">
        <v>5</v>
      </c>
      <c r="F43" s="207" t="s">
        <v>6</v>
      </c>
      <c r="G43" s="194" t="s">
        <v>13</v>
      </c>
      <c r="H43" s="193"/>
      <c r="I43" s="224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83" t="s">
        <v>32</v>
      </c>
      <c r="E44" s="205"/>
      <c r="F44" s="208"/>
      <c r="G44" s="195"/>
      <c r="H44" s="193"/>
      <c r="I44" s="224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JOGELA</v>
      </c>
      <c r="C45" s="131" t="str">
        <f t="shared" si="9"/>
        <v>205N</v>
      </c>
      <c r="D45" s="33">
        <f>E45</f>
        <v>45852</v>
      </c>
      <c r="E45" s="33">
        <f>E66</f>
        <v>45852</v>
      </c>
      <c r="F45" s="33">
        <f>F66</f>
        <v>45858</v>
      </c>
      <c r="G45" s="30">
        <v>45867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 t="shared" si="9"/>
        <v>COSCO GENOA</v>
      </c>
      <c r="C46" s="131" t="str">
        <f t="shared" si="9"/>
        <v>093N</v>
      </c>
      <c r="D46" s="33">
        <f>E46</f>
        <v>45859</v>
      </c>
      <c r="E46" s="33">
        <f t="shared" ref="E46:F48" si="10">E67</f>
        <v>45859</v>
      </c>
      <c r="F46" s="33">
        <f>F67</f>
        <v>45865</v>
      </c>
      <c r="G46" s="30">
        <f t="shared" ref="G46:G50" si="11">F46+16</f>
        <v>45881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325N</v>
      </c>
      <c r="D47" s="33">
        <f t="shared" ref="D47:D50" si="12">E47</f>
        <v>45866</v>
      </c>
      <c r="E47" s="33">
        <f>E68</f>
        <v>45866</v>
      </c>
      <c r="F47" s="33">
        <f>F68</f>
        <v>45872</v>
      </c>
      <c r="G47" s="30">
        <f t="shared" si="11"/>
        <v>45888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179N</v>
      </c>
      <c r="D48" s="33">
        <f>E48</f>
        <v>45873</v>
      </c>
      <c r="E48" s="33">
        <f>E69</f>
        <v>45873</v>
      </c>
      <c r="F48" s="33">
        <f t="shared" si="10"/>
        <v>45879</v>
      </c>
      <c r="G48" s="30">
        <f t="shared" si="11"/>
        <v>45895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112N</v>
      </c>
      <c r="D49" s="33">
        <f>E49</f>
        <v>45880</v>
      </c>
      <c r="E49" s="33">
        <f>E70</f>
        <v>45880</v>
      </c>
      <c r="F49" s="33">
        <f>F70</f>
        <v>45886</v>
      </c>
      <c r="G49" s="30">
        <f t="shared" si="11"/>
        <v>45902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206N</v>
      </c>
      <c r="D50" s="28">
        <f t="shared" si="12"/>
        <v>45887</v>
      </c>
      <c r="E50" s="28">
        <f>E71</f>
        <v>45887</v>
      </c>
      <c r="F50" s="28">
        <f>F71</f>
        <v>45893</v>
      </c>
      <c r="G50" s="31">
        <f t="shared" si="11"/>
        <v>45909</v>
      </c>
      <c r="H50" s="138"/>
      <c r="I50" s="91"/>
    </row>
    <row r="51" spans="2:11" ht="19.5" customHeight="1" x14ac:dyDescent="0.25">
      <c r="B51" s="91"/>
      <c r="C51" s="91"/>
      <c r="D51" s="163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4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4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4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4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4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4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4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4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4"/>
      <c r="E60" s="24"/>
      <c r="F60" s="24"/>
      <c r="G60" s="24"/>
    </row>
    <row r="61" spans="2:11" ht="18.75" x14ac:dyDescent="0.3">
      <c r="B61" s="35"/>
      <c r="C61" s="36"/>
      <c r="D61" s="164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82" t="s">
        <v>91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85</v>
      </c>
      <c r="K64" s="193"/>
    </row>
    <row r="65" spans="1:11" ht="18.75" customHeight="1" thickBot="1" x14ac:dyDescent="0.3">
      <c r="B65" s="201"/>
      <c r="C65" s="203"/>
      <c r="D65" s="183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64</v>
      </c>
      <c r="C66" s="131" t="s">
        <v>104</v>
      </c>
      <c r="D66" s="33">
        <f t="shared" ref="D66:D71" si="13">E66</f>
        <v>45852</v>
      </c>
      <c r="E66" s="33">
        <v>45852</v>
      </c>
      <c r="F66" s="33">
        <v>45858</v>
      </c>
      <c r="G66" s="33">
        <v>45872</v>
      </c>
      <c r="H66" s="33">
        <f t="shared" ref="H66:H71" si="14">F66+26</f>
        <v>45884</v>
      </c>
      <c r="I66" s="33">
        <f>F66+26</f>
        <v>45884</v>
      </c>
      <c r="J66" s="30">
        <f>F66+25</f>
        <v>45883</v>
      </c>
      <c r="K66" s="138"/>
    </row>
    <row r="67" spans="1:11" ht="19.5" customHeight="1" x14ac:dyDescent="0.3">
      <c r="A67" s="70"/>
      <c r="B67" s="25" t="s">
        <v>46</v>
      </c>
      <c r="C67" s="131" t="s">
        <v>105</v>
      </c>
      <c r="D67" s="33">
        <f t="shared" si="13"/>
        <v>45859</v>
      </c>
      <c r="E67" s="33">
        <v>45859</v>
      </c>
      <c r="F67" s="33">
        <v>45865</v>
      </c>
      <c r="G67" s="33">
        <v>45879</v>
      </c>
      <c r="H67" s="33">
        <f>F67+26</f>
        <v>45891</v>
      </c>
      <c r="I67" s="33">
        <f>F67+26</f>
        <v>45891</v>
      </c>
      <c r="J67" s="30">
        <f>F67+25</f>
        <v>45890</v>
      </c>
      <c r="K67" s="138"/>
    </row>
    <row r="68" spans="1:11" ht="19.5" customHeight="1" x14ac:dyDescent="0.3">
      <c r="A68" s="70"/>
      <c r="B68" s="25" t="s">
        <v>86</v>
      </c>
      <c r="C68" s="131" t="s">
        <v>112</v>
      </c>
      <c r="D68" s="33">
        <f t="shared" si="13"/>
        <v>45866</v>
      </c>
      <c r="E68" s="33">
        <v>45866</v>
      </c>
      <c r="F68" s="33">
        <v>45872</v>
      </c>
      <c r="G68" s="33">
        <v>45886</v>
      </c>
      <c r="H68" s="33">
        <f>F68+26</f>
        <v>45898</v>
      </c>
      <c r="I68" s="33">
        <f t="shared" ref="I68:I71" si="15">F68+26</f>
        <v>45898</v>
      </c>
      <c r="J68" s="30">
        <f t="shared" ref="J68:J71" si="16">F68+25</f>
        <v>45897</v>
      </c>
      <c r="K68" s="138"/>
    </row>
    <row r="69" spans="1:11" ht="19.5" customHeight="1" x14ac:dyDescent="0.3">
      <c r="A69" s="70"/>
      <c r="B69" s="25" t="s">
        <v>80</v>
      </c>
      <c r="C69" s="131" t="s">
        <v>113</v>
      </c>
      <c r="D69" s="33">
        <f t="shared" si="13"/>
        <v>45873</v>
      </c>
      <c r="E69" s="33">
        <v>45873</v>
      </c>
      <c r="F69" s="33">
        <v>45879</v>
      </c>
      <c r="G69" s="33">
        <v>45893</v>
      </c>
      <c r="H69" s="33">
        <f>F69+26</f>
        <v>45905</v>
      </c>
      <c r="I69" s="33">
        <f t="shared" si="15"/>
        <v>45905</v>
      </c>
      <c r="J69" s="30">
        <f t="shared" si="16"/>
        <v>45904</v>
      </c>
      <c r="K69" s="138"/>
    </row>
    <row r="70" spans="1:11" ht="19.5" customHeight="1" x14ac:dyDescent="0.3">
      <c r="A70" s="70"/>
      <c r="B70" s="25" t="s">
        <v>87</v>
      </c>
      <c r="C70" s="131" t="s">
        <v>124</v>
      </c>
      <c r="D70" s="33">
        <f t="shared" si="13"/>
        <v>45880</v>
      </c>
      <c r="E70" s="33">
        <v>45880</v>
      </c>
      <c r="F70" s="33">
        <v>45886</v>
      </c>
      <c r="G70" s="33">
        <v>45900</v>
      </c>
      <c r="H70" s="33">
        <f t="shared" si="14"/>
        <v>45912</v>
      </c>
      <c r="I70" s="33">
        <f t="shared" si="15"/>
        <v>45912</v>
      </c>
      <c r="J70" s="30">
        <f t="shared" si="16"/>
        <v>45911</v>
      </c>
      <c r="K70" s="138"/>
    </row>
    <row r="71" spans="1:11" ht="19.5" customHeight="1" thickBot="1" x14ac:dyDescent="0.35">
      <c r="A71" s="70"/>
      <c r="B71" s="26" t="s">
        <v>64</v>
      </c>
      <c r="C71" s="132" t="s">
        <v>131</v>
      </c>
      <c r="D71" s="28">
        <f t="shared" si="13"/>
        <v>45887</v>
      </c>
      <c r="E71" s="28">
        <v>45887</v>
      </c>
      <c r="F71" s="28">
        <v>45893</v>
      </c>
      <c r="G71" s="28">
        <v>45907</v>
      </c>
      <c r="H71" s="28">
        <f t="shared" si="14"/>
        <v>45919</v>
      </c>
      <c r="I71" s="28">
        <f t="shared" si="15"/>
        <v>45919</v>
      </c>
      <c r="J71" s="31">
        <f t="shared" si="16"/>
        <v>45918</v>
      </c>
      <c r="K71" s="138"/>
    </row>
    <row r="72" spans="1:11" ht="18" customHeight="1" x14ac:dyDescent="0.3">
      <c r="B72" s="35"/>
      <c r="C72" s="36"/>
      <c r="D72" s="164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82" t="s">
        <v>91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83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JOGELA</v>
      </c>
      <c r="C76" s="131" t="str">
        <f>C66</f>
        <v>205N</v>
      </c>
      <c r="D76" s="33">
        <f t="shared" ref="D76:D81" si="17">E76</f>
        <v>45841</v>
      </c>
      <c r="E76" s="33">
        <v>45841</v>
      </c>
      <c r="F76" s="33">
        <v>45847</v>
      </c>
      <c r="G76" s="33">
        <f>G66</f>
        <v>45872</v>
      </c>
      <c r="H76" s="33">
        <f>(F76+32)</f>
        <v>45879</v>
      </c>
      <c r="I76" s="64">
        <f>(F76)+38</f>
        <v>45885</v>
      </c>
      <c r="J76" s="30">
        <f>(F76)+28</f>
        <v>45875</v>
      </c>
      <c r="K76" s="138"/>
    </row>
    <row r="77" spans="1:11" ht="19.5" customHeight="1" x14ac:dyDescent="0.3">
      <c r="B77" s="25" t="str">
        <f t="shared" ref="B77:C79" si="18">B67</f>
        <v>COSCO GENOA</v>
      </c>
      <c r="C77" s="131" t="str">
        <f t="shared" si="18"/>
        <v>093N</v>
      </c>
      <c r="D77" s="33">
        <f t="shared" si="17"/>
        <v>45859</v>
      </c>
      <c r="E77" s="33">
        <f>E67</f>
        <v>45859</v>
      </c>
      <c r="F77" s="33">
        <f>F67</f>
        <v>45865</v>
      </c>
      <c r="G77" s="33">
        <f t="shared" ref="G77:G78" si="19">G67</f>
        <v>45879</v>
      </c>
      <c r="H77" s="33">
        <f t="shared" ref="H77:H81" si="20">(F77+32)</f>
        <v>45897</v>
      </c>
      <c r="I77" s="33">
        <f t="shared" ref="I77:I81" si="21">(F77)+38</f>
        <v>45903</v>
      </c>
      <c r="J77" s="30">
        <f>(F77)+28</f>
        <v>45893</v>
      </c>
      <c r="K77" s="138"/>
    </row>
    <row r="78" spans="1:11" ht="19.5" customHeight="1" x14ac:dyDescent="0.3">
      <c r="B78" s="25" t="str">
        <f t="shared" si="18"/>
        <v>OOCL PANAMA</v>
      </c>
      <c r="C78" s="131" t="str">
        <f t="shared" si="18"/>
        <v>325N</v>
      </c>
      <c r="D78" s="33">
        <f t="shared" si="17"/>
        <v>45748</v>
      </c>
      <c r="E78" s="33">
        <v>45748</v>
      </c>
      <c r="F78" s="33">
        <f>F68</f>
        <v>45872</v>
      </c>
      <c r="G78" s="33">
        <f t="shared" si="19"/>
        <v>45886</v>
      </c>
      <c r="H78" s="33">
        <f t="shared" si="20"/>
        <v>45904</v>
      </c>
      <c r="I78" s="33">
        <f t="shared" si="21"/>
        <v>45910</v>
      </c>
      <c r="J78" s="30">
        <f>(F78)+28</f>
        <v>45900</v>
      </c>
      <c r="K78" s="138"/>
    </row>
    <row r="79" spans="1:11" ht="19.5" customHeight="1" x14ac:dyDescent="0.3">
      <c r="B79" s="25" t="str">
        <f t="shared" si="18"/>
        <v>KOTA LAMBAI</v>
      </c>
      <c r="C79" s="131" t="str">
        <f t="shared" si="18"/>
        <v>179N</v>
      </c>
      <c r="D79" s="33">
        <f t="shared" si="17"/>
        <v>45873</v>
      </c>
      <c r="E79" s="33">
        <f>E69</f>
        <v>45873</v>
      </c>
      <c r="F79" s="33">
        <f>F69</f>
        <v>45879</v>
      </c>
      <c r="G79" s="33">
        <f>G69</f>
        <v>45893</v>
      </c>
      <c r="H79" s="33">
        <f t="shared" si="20"/>
        <v>45911</v>
      </c>
      <c r="I79" s="33">
        <f t="shared" si="21"/>
        <v>45917</v>
      </c>
      <c r="J79" s="30">
        <f>(F79)+28</f>
        <v>45907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112N</v>
      </c>
      <c r="D80" s="33">
        <f t="shared" si="17"/>
        <v>45880</v>
      </c>
      <c r="E80" s="33">
        <f t="shared" ref="E80:G81" si="22">E70</f>
        <v>45880</v>
      </c>
      <c r="F80" s="33">
        <f t="shared" si="22"/>
        <v>45886</v>
      </c>
      <c r="G80" s="33">
        <f t="shared" si="22"/>
        <v>45900</v>
      </c>
      <c r="H80" s="33">
        <f t="shared" si="20"/>
        <v>45918</v>
      </c>
      <c r="I80" s="33">
        <f t="shared" si="21"/>
        <v>45924</v>
      </c>
      <c r="J80" s="30">
        <f>(F80)+28</f>
        <v>45914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206N</v>
      </c>
      <c r="D81" s="28">
        <f t="shared" si="17"/>
        <v>45887</v>
      </c>
      <c r="E81" s="28">
        <f t="shared" si="22"/>
        <v>45887</v>
      </c>
      <c r="F81" s="28">
        <f t="shared" si="22"/>
        <v>45893</v>
      </c>
      <c r="G81" s="28">
        <f t="shared" si="22"/>
        <v>45907</v>
      </c>
      <c r="H81" s="28">
        <f t="shared" si="20"/>
        <v>45925</v>
      </c>
      <c r="I81" s="28">
        <f t="shared" si="21"/>
        <v>45931</v>
      </c>
      <c r="J81" s="31">
        <f t="shared" ref="J81" si="23">(F81)+28</f>
        <v>45921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82" t="s">
        <v>91</v>
      </c>
      <c r="E84" s="204" t="s">
        <v>5</v>
      </c>
      <c r="F84" s="207" t="s">
        <v>6</v>
      </c>
      <c r="G84" s="207" t="s">
        <v>15</v>
      </c>
      <c r="H84" s="211" t="s">
        <v>76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83" t="s">
        <v>32</v>
      </c>
      <c r="E85" s="205"/>
      <c r="F85" s="208"/>
      <c r="G85" s="208"/>
      <c r="H85" s="212"/>
      <c r="I85" s="208"/>
      <c r="J85" s="195"/>
      <c r="K85" s="193"/>
    </row>
    <row r="86" spans="2:11" ht="19.5" customHeight="1" x14ac:dyDescent="0.3">
      <c r="B86" s="25" t="str">
        <f>B95</f>
        <v>JOGELA</v>
      </c>
      <c r="C86" s="131" t="str">
        <f t="shared" ref="C86:C91" si="24">C66</f>
        <v>205N</v>
      </c>
      <c r="D86" s="33">
        <f t="shared" ref="D86:D91" si="25">E86</f>
        <v>45852</v>
      </c>
      <c r="E86" s="33">
        <f>E66</f>
        <v>45852</v>
      </c>
      <c r="F86" s="33">
        <f>F66</f>
        <v>45858</v>
      </c>
      <c r="G86" s="33">
        <f>G76</f>
        <v>45872</v>
      </c>
      <c r="H86" s="33">
        <f>F86+48</f>
        <v>45906</v>
      </c>
      <c r="I86" s="33">
        <f>F86+48</f>
        <v>45906</v>
      </c>
      <c r="J86" s="30">
        <f>G86+45</f>
        <v>45917</v>
      </c>
      <c r="K86" s="138"/>
    </row>
    <row r="87" spans="2:11" ht="19.5" customHeight="1" x14ac:dyDescent="0.3">
      <c r="B87" s="25" t="str">
        <f t="shared" ref="B87:B91" si="26">B67</f>
        <v>COSCO GENOA</v>
      </c>
      <c r="C87" s="131" t="str">
        <f t="shared" si="24"/>
        <v>093N</v>
      </c>
      <c r="D87" s="33">
        <f t="shared" si="25"/>
        <v>45859</v>
      </c>
      <c r="E87" s="33">
        <f>E67</f>
        <v>45859</v>
      </c>
      <c r="F87" s="33">
        <f t="shared" ref="F87:F91" si="27">F67</f>
        <v>45865</v>
      </c>
      <c r="G87" s="33">
        <f t="shared" ref="G87:G88" si="28">G77</f>
        <v>45879</v>
      </c>
      <c r="H87" s="33">
        <f t="shared" ref="H87:H91" si="29">F87+48</f>
        <v>45913</v>
      </c>
      <c r="I87" s="33">
        <f t="shared" ref="I87:I91" si="30">F87+48</f>
        <v>45913</v>
      </c>
      <c r="J87" s="30">
        <f t="shared" ref="J87:J91" si="31">G87+45</f>
        <v>45924</v>
      </c>
      <c r="K87" s="138"/>
    </row>
    <row r="88" spans="2:11" ht="19.5" customHeight="1" x14ac:dyDescent="0.3">
      <c r="B88" s="25" t="str">
        <f t="shared" si="26"/>
        <v>OOCL PANAMA</v>
      </c>
      <c r="C88" s="131" t="str">
        <f t="shared" si="24"/>
        <v>325N</v>
      </c>
      <c r="D88" s="33">
        <f t="shared" si="25"/>
        <v>45866</v>
      </c>
      <c r="E88" s="33">
        <f>E68</f>
        <v>45866</v>
      </c>
      <c r="F88" s="33">
        <f>F68</f>
        <v>45872</v>
      </c>
      <c r="G88" s="33">
        <f t="shared" si="28"/>
        <v>45886</v>
      </c>
      <c r="H88" s="33">
        <f t="shared" si="29"/>
        <v>45920</v>
      </c>
      <c r="I88" s="33">
        <f t="shared" si="30"/>
        <v>45920</v>
      </c>
      <c r="J88" s="30">
        <f t="shared" si="31"/>
        <v>45931</v>
      </c>
      <c r="K88" s="138"/>
    </row>
    <row r="89" spans="2:11" ht="19.5" customHeight="1" x14ac:dyDescent="0.3">
      <c r="B89" s="25" t="str">
        <f t="shared" si="26"/>
        <v>KOTA LAMBAI</v>
      </c>
      <c r="C89" s="131" t="str">
        <f t="shared" si="24"/>
        <v>179N</v>
      </c>
      <c r="D89" s="33">
        <f t="shared" si="25"/>
        <v>45873</v>
      </c>
      <c r="E89" s="33">
        <f>E69</f>
        <v>45873</v>
      </c>
      <c r="F89" s="33">
        <f>F69</f>
        <v>45879</v>
      </c>
      <c r="G89" s="33">
        <f>G79</f>
        <v>45893</v>
      </c>
      <c r="H89" s="33">
        <f t="shared" si="29"/>
        <v>45927</v>
      </c>
      <c r="I89" s="33">
        <f t="shared" si="30"/>
        <v>45927</v>
      </c>
      <c r="J89" s="30">
        <f t="shared" si="31"/>
        <v>45938</v>
      </c>
      <c r="K89" s="138"/>
    </row>
    <row r="90" spans="2:11" ht="19.5" customHeight="1" x14ac:dyDescent="0.3">
      <c r="B90" s="25" t="str">
        <f t="shared" si="26"/>
        <v>OOCL CHICAGO</v>
      </c>
      <c r="C90" s="131" t="str">
        <f t="shared" si="24"/>
        <v>112N</v>
      </c>
      <c r="D90" s="33">
        <f t="shared" si="25"/>
        <v>45880</v>
      </c>
      <c r="E90" s="33">
        <f>E70</f>
        <v>45880</v>
      </c>
      <c r="F90" s="33">
        <f>F70</f>
        <v>45886</v>
      </c>
      <c r="G90" s="33">
        <f>G80</f>
        <v>45900</v>
      </c>
      <c r="H90" s="33">
        <f t="shared" si="29"/>
        <v>45934</v>
      </c>
      <c r="I90" s="33">
        <f t="shared" si="30"/>
        <v>45934</v>
      </c>
      <c r="J90" s="30">
        <f t="shared" si="31"/>
        <v>45945</v>
      </c>
      <c r="K90" s="138"/>
    </row>
    <row r="91" spans="2:11" ht="19.5" customHeight="1" thickBot="1" x14ac:dyDescent="0.35">
      <c r="B91" s="26" t="str">
        <f t="shared" si="26"/>
        <v>JOGELA</v>
      </c>
      <c r="C91" s="132" t="str">
        <f t="shared" si="24"/>
        <v>206N</v>
      </c>
      <c r="D91" s="28">
        <f t="shared" si="25"/>
        <v>45887</v>
      </c>
      <c r="E91" s="28">
        <f>E71</f>
        <v>45887</v>
      </c>
      <c r="F91" s="28">
        <f t="shared" si="27"/>
        <v>45893</v>
      </c>
      <c r="G91" s="28">
        <f>G81</f>
        <v>45907</v>
      </c>
      <c r="H91" s="28">
        <f t="shared" si="29"/>
        <v>45941</v>
      </c>
      <c r="I91" s="28">
        <f t="shared" si="30"/>
        <v>45941</v>
      </c>
      <c r="J91" s="31">
        <f t="shared" si="31"/>
        <v>45952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82" t="s">
        <v>91</v>
      </c>
      <c r="E93" s="204" t="s">
        <v>5</v>
      </c>
      <c r="F93" s="207" t="s">
        <v>6</v>
      </c>
      <c r="G93" s="207" t="s">
        <v>15</v>
      </c>
      <c r="H93" s="207" t="s">
        <v>93</v>
      </c>
      <c r="I93" s="207" t="s">
        <v>94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83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2">B66</f>
        <v>JOGELA</v>
      </c>
      <c r="C95" s="131" t="str">
        <f t="shared" si="32"/>
        <v>205N</v>
      </c>
      <c r="D95" s="33">
        <f t="shared" ref="D95:D100" si="33">E95</f>
        <v>45852</v>
      </c>
      <c r="E95" s="33">
        <f>E66</f>
        <v>45852</v>
      </c>
      <c r="F95" s="33">
        <f t="shared" ref="F95:G99" si="34">F86</f>
        <v>45858</v>
      </c>
      <c r="G95" s="33">
        <f t="shared" si="34"/>
        <v>45872</v>
      </c>
      <c r="H95" s="33">
        <f>F95+42</f>
        <v>45900</v>
      </c>
      <c r="I95" s="33">
        <f t="shared" ref="I95:I100" si="35">F95+51</f>
        <v>45909</v>
      </c>
      <c r="J95" s="30">
        <f>F95+51</f>
        <v>45909</v>
      </c>
      <c r="K95" s="138"/>
    </row>
    <row r="96" spans="2:11" ht="19.5" customHeight="1" x14ac:dyDescent="0.3">
      <c r="B96" s="25" t="str">
        <f t="shared" si="32"/>
        <v>COSCO GENOA</v>
      </c>
      <c r="C96" s="131" t="str">
        <f t="shared" si="32"/>
        <v>093N</v>
      </c>
      <c r="D96" s="33">
        <f t="shared" si="33"/>
        <v>45859</v>
      </c>
      <c r="E96" s="33">
        <f>E67</f>
        <v>45859</v>
      </c>
      <c r="F96" s="33">
        <f t="shared" si="34"/>
        <v>45865</v>
      </c>
      <c r="G96" s="33">
        <f t="shared" si="34"/>
        <v>45879</v>
      </c>
      <c r="H96" s="33">
        <f t="shared" ref="H96:H100" si="36">F96+42</f>
        <v>45907</v>
      </c>
      <c r="I96" s="33">
        <f t="shared" si="35"/>
        <v>45916</v>
      </c>
      <c r="J96" s="30">
        <f>F96+51</f>
        <v>45916</v>
      </c>
      <c r="K96" s="138"/>
    </row>
    <row r="97" spans="2:11" ht="19.5" customHeight="1" x14ac:dyDescent="0.3">
      <c r="B97" s="25" t="str">
        <f t="shared" si="32"/>
        <v>OOCL PANAMA</v>
      </c>
      <c r="C97" s="131" t="str">
        <f t="shared" si="32"/>
        <v>325N</v>
      </c>
      <c r="D97" s="33">
        <f t="shared" si="33"/>
        <v>45866</v>
      </c>
      <c r="E97" s="33">
        <f>E68</f>
        <v>45866</v>
      </c>
      <c r="F97" s="33">
        <f t="shared" si="34"/>
        <v>45872</v>
      </c>
      <c r="G97" s="33">
        <f t="shared" si="34"/>
        <v>45886</v>
      </c>
      <c r="H97" s="33">
        <f t="shared" si="36"/>
        <v>45914</v>
      </c>
      <c r="I97" s="33">
        <f t="shared" si="35"/>
        <v>45923</v>
      </c>
      <c r="J97" s="30">
        <f>F97+51</f>
        <v>45923</v>
      </c>
      <c r="K97" s="138"/>
    </row>
    <row r="98" spans="2:11" ht="19.5" customHeight="1" x14ac:dyDescent="0.3">
      <c r="B98" s="25" t="str">
        <f t="shared" si="32"/>
        <v>KOTA LAMBAI</v>
      </c>
      <c r="C98" s="131" t="str">
        <f t="shared" si="32"/>
        <v>179N</v>
      </c>
      <c r="D98" s="33">
        <f t="shared" si="33"/>
        <v>45873</v>
      </c>
      <c r="E98" s="33">
        <f>E69</f>
        <v>45873</v>
      </c>
      <c r="F98" s="33">
        <f t="shared" si="34"/>
        <v>45879</v>
      </c>
      <c r="G98" s="33">
        <f t="shared" si="34"/>
        <v>45893</v>
      </c>
      <c r="H98" s="33">
        <f t="shared" si="36"/>
        <v>45921</v>
      </c>
      <c r="I98" s="33">
        <f t="shared" si="35"/>
        <v>45930</v>
      </c>
      <c r="J98" s="30">
        <f t="shared" ref="J98:J100" si="37">F98+51</f>
        <v>45930</v>
      </c>
      <c r="K98" s="138"/>
    </row>
    <row r="99" spans="2:11" ht="19.5" customHeight="1" x14ac:dyDescent="0.3">
      <c r="B99" s="25" t="str">
        <f t="shared" si="32"/>
        <v>OOCL CHICAGO</v>
      </c>
      <c r="C99" s="131" t="str">
        <f t="shared" si="32"/>
        <v>112N</v>
      </c>
      <c r="D99" s="33">
        <f t="shared" si="33"/>
        <v>45880</v>
      </c>
      <c r="E99" s="33">
        <f>E70</f>
        <v>45880</v>
      </c>
      <c r="F99" s="33">
        <f t="shared" si="34"/>
        <v>45886</v>
      </c>
      <c r="G99" s="33">
        <f t="shared" si="34"/>
        <v>45900</v>
      </c>
      <c r="H99" s="33">
        <f t="shared" si="36"/>
        <v>45928</v>
      </c>
      <c r="I99" s="33">
        <f t="shared" si="35"/>
        <v>45937</v>
      </c>
      <c r="J99" s="30">
        <f t="shared" si="37"/>
        <v>45937</v>
      </c>
      <c r="K99" s="138"/>
    </row>
    <row r="100" spans="2:11" ht="19.5" customHeight="1" thickBot="1" x14ac:dyDescent="0.35">
      <c r="B100" s="26" t="str">
        <f t="shared" si="32"/>
        <v>JOGELA</v>
      </c>
      <c r="C100" s="132" t="str">
        <f t="shared" si="32"/>
        <v>206N</v>
      </c>
      <c r="D100" s="28">
        <f t="shared" si="33"/>
        <v>45887</v>
      </c>
      <c r="E100" s="28">
        <f t="shared" ref="E100" si="38">E71</f>
        <v>45887</v>
      </c>
      <c r="F100" s="28">
        <f t="shared" ref="F100:G100" si="39">F91</f>
        <v>45893</v>
      </c>
      <c r="G100" s="28">
        <f t="shared" si="39"/>
        <v>45907</v>
      </c>
      <c r="H100" s="28">
        <f t="shared" si="36"/>
        <v>45935</v>
      </c>
      <c r="I100" s="28">
        <f t="shared" si="35"/>
        <v>45944</v>
      </c>
      <c r="J100" s="31">
        <f t="shared" si="37"/>
        <v>45944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82" t="s">
        <v>91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83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71</v>
      </c>
      <c r="C114" s="139">
        <v>2515</v>
      </c>
      <c r="D114" s="84">
        <f t="shared" ref="D114:D121" si="40">E114</f>
        <v>45854</v>
      </c>
      <c r="E114" s="84">
        <v>45854</v>
      </c>
      <c r="F114" s="84">
        <v>45861</v>
      </c>
      <c r="G114" s="84">
        <v>45867</v>
      </c>
      <c r="H114" s="157" t="s">
        <v>70</v>
      </c>
      <c r="I114" s="140" t="s">
        <v>70</v>
      </c>
      <c r="J114" s="68"/>
    </row>
    <row r="115" spans="2:10" ht="19.5" customHeight="1" x14ac:dyDescent="0.3">
      <c r="B115" s="79" t="s">
        <v>59</v>
      </c>
      <c r="C115" s="139">
        <v>2515</v>
      </c>
      <c r="D115" s="84">
        <f t="shared" si="40"/>
        <v>45861</v>
      </c>
      <c r="E115" s="84">
        <v>45861</v>
      </c>
      <c r="F115" s="84">
        <v>45868</v>
      </c>
      <c r="G115" s="84">
        <v>45874</v>
      </c>
      <c r="H115" s="84">
        <f>G115+12</f>
        <v>45886</v>
      </c>
      <c r="I115" s="16">
        <f>(G115 +18)</f>
        <v>45892</v>
      </c>
      <c r="J115" s="68"/>
    </row>
    <row r="116" spans="2:10" ht="19.5" customHeight="1" x14ac:dyDescent="0.3">
      <c r="B116" s="79" t="s">
        <v>84</v>
      </c>
      <c r="C116" s="139">
        <v>2515</v>
      </c>
      <c r="D116" s="84">
        <f t="shared" si="40"/>
        <v>45868</v>
      </c>
      <c r="E116" s="84">
        <v>45868</v>
      </c>
      <c r="F116" s="84">
        <v>45875</v>
      </c>
      <c r="G116" s="84">
        <v>45881</v>
      </c>
      <c r="H116" s="157" t="s">
        <v>70</v>
      </c>
      <c r="I116" s="140" t="s">
        <v>70</v>
      </c>
      <c r="J116" s="68"/>
    </row>
    <row r="117" spans="2:10" ht="19.5" customHeight="1" x14ac:dyDescent="0.3">
      <c r="B117" s="79" t="s">
        <v>60</v>
      </c>
      <c r="C117" s="139">
        <v>2515</v>
      </c>
      <c r="D117" s="84">
        <f t="shared" si="40"/>
        <v>45876</v>
      </c>
      <c r="E117" s="84">
        <v>45876</v>
      </c>
      <c r="F117" s="84">
        <v>45882</v>
      </c>
      <c r="G117" s="84">
        <v>45888</v>
      </c>
      <c r="H117" s="84">
        <f>G117+12</f>
        <v>45900</v>
      </c>
      <c r="I117" s="16">
        <f>G117+18</f>
        <v>45906</v>
      </c>
      <c r="J117" s="68"/>
    </row>
    <row r="118" spans="2:10" ht="19.5" customHeight="1" x14ac:dyDescent="0.3">
      <c r="B118" s="79" t="s">
        <v>71</v>
      </c>
      <c r="C118" s="139">
        <v>2517</v>
      </c>
      <c r="D118" s="84">
        <f t="shared" si="40"/>
        <v>45883</v>
      </c>
      <c r="E118" s="84">
        <v>45883</v>
      </c>
      <c r="F118" s="84">
        <v>45889</v>
      </c>
      <c r="G118" s="84">
        <v>45895</v>
      </c>
      <c r="H118" s="157" t="s">
        <v>70</v>
      </c>
      <c r="I118" s="140" t="s">
        <v>70</v>
      </c>
      <c r="J118" s="68"/>
    </row>
    <row r="119" spans="2:10" ht="19.5" customHeight="1" x14ac:dyDescent="0.3">
      <c r="B119" s="79" t="s">
        <v>59</v>
      </c>
      <c r="C119" s="139">
        <v>2517</v>
      </c>
      <c r="D119" s="84">
        <f t="shared" si="40"/>
        <v>45889</v>
      </c>
      <c r="E119" s="84">
        <v>45889</v>
      </c>
      <c r="F119" s="84">
        <v>45896</v>
      </c>
      <c r="G119" s="84">
        <v>45902</v>
      </c>
      <c r="H119" s="84">
        <f>G119+12</f>
        <v>45914</v>
      </c>
      <c r="I119" s="16">
        <f>G119+18</f>
        <v>45920</v>
      </c>
      <c r="J119" s="68"/>
    </row>
    <row r="120" spans="2:10" ht="19.5" customHeight="1" x14ac:dyDescent="0.3">
      <c r="B120" s="79" t="s">
        <v>60</v>
      </c>
      <c r="C120" s="139">
        <v>2517</v>
      </c>
      <c r="D120" s="84">
        <f t="shared" si="40"/>
        <v>45901</v>
      </c>
      <c r="E120" s="84">
        <v>45901</v>
      </c>
      <c r="F120" s="84">
        <v>45910</v>
      </c>
      <c r="G120" s="84">
        <v>45916</v>
      </c>
      <c r="H120" s="157" t="s">
        <v>70</v>
      </c>
      <c r="I120" s="140" t="s">
        <v>70</v>
      </c>
      <c r="J120" s="68"/>
    </row>
    <row r="121" spans="2:10" ht="19.5" customHeight="1" thickBot="1" x14ac:dyDescent="0.35">
      <c r="B121" s="78" t="s">
        <v>71</v>
      </c>
      <c r="C121" s="32">
        <v>2519</v>
      </c>
      <c r="D121" s="18">
        <f t="shared" si="40"/>
        <v>45910</v>
      </c>
      <c r="E121" s="18">
        <v>45910</v>
      </c>
      <c r="F121" s="18">
        <v>45917</v>
      </c>
      <c r="G121" s="18">
        <v>45923</v>
      </c>
      <c r="H121" s="18">
        <f>G121+12</f>
        <v>45935</v>
      </c>
      <c r="I121" s="19">
        <f>G121+18</f>
        <v>45941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83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H15" sqref="H15"/>
    </sheetView>
  </sheetViews>
  <sheetFormatPr defaultColWidth="8.7109375" defaultRowHeight="18" x14ac:dyDescent="0.25"/>
  <cols>
    <col min="1" max="1" width="4.28515625" style="13" customWidth="1"/>
    <col min="2" max="2" width="27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3" t="s">
        <v>31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</row>
    <row r="7" spans="1:16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</row>
    <row r="8" spans="1:16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89"/>
    </row>
    <row r="9" spans="1:16" s="152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3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8" t="s">
        <v>3</v>
      </c>
      <c r="C11" s="240" t="s">
        <v>4</v>
      </c>
      <c r="D11" s="240" t="s">
        <v>88</v>
      </c>
      <c r="E11" s="240" t="s">
        <v>92</v>
      </c>
      <c r="F11" s="242" t="s">
        <v>5</v>
      </c>
      <c r="G11" s="242" t="s">
        <v>33</v>
      </c>
      <c r="H11" s="242" t="s">
        <v>7</v>
      </c>
      <c r="I11" s="242" t="s">
        <v>73</v>
      </c>
      <c r="J11" s="242" t="s">
        <v>50</v>
      </c>
      <c r="K11" s="242" t="s">
        <v>72</v>
      </c>
      <c r="L11" s="242" t="s">
        <v>55</v>
      </c>
      <c r="M11" s="242" t="s">
        <v>74</v>
      </c>
      <c r="N11" s="224"/>
      <c r="O11" s="9"/>
      <c r="P11" s="10"/>
    </row>
    <row r="12" spans="1:16" ht="25.5" customHeight="1" thickBot="1" x14ac:dyDescent="0.3">
      <c r="B12" s="239"/>
      <c r="C12" s="241"/>
      <c r="D12" s="244"/>
      <c r="E12" s="244"/>
      <c r="F12" s="243"/>
      <c r="G12" s="243"/>
      <c r="H12" s="243"/>
      <c r="I12" s="243"/>
      <c r="J12" s="243"/>
      <c r="K12" s="243"/>
      <c r="L12" s="243"/>
      <c r="M12" s="243"/>
      <c r="N12" s="224"/>
      <c r="O12" s="10"/>
      <c r="P12" s="10"/>
    </row>
    <row r="13" spans="1:16" s="14" customFormat="1" ht="19.350000000000001" customHeight="1" x14ac:dyDescent="0.25">
      <c r="A13" s="70"/>
      <c r="B13" s="95" t="s">
        <v>103</v>
      </c>
      <c r="C13" s="175" t="s">
        <v>101</v>
      </c>
      <c r="D13" s="142">
        <f t="shared" ref="D13" si="0">F13-7</f>
        <v>45839</v>
      </c>
      <c r="E13" s="142">
        <f t="shared" ref="E13" si="1">F13</f>
        <v>45846</v>
      </c>
      <c r="F13" s="142">
        <v>45846</v>
      </c>
      <c r="G13" s="142">
        <v>45852</v>
      </c>
      <c r="H13" s="142">
        <v>45875</v>
      </c>
      <c r="I13" s="126">
        <f>G13+28</f>
        <v>45880</v>
      </c>
      <c r="J13" s="126">
        <f t="shared" ref="J13:J18" si="2">(G13+28)</f>
        <v>45880</v>
      </c>
      <c r="K13" s="126">
        <f>G13+29</f>
        <v>45881</v>
      </c>
      <c r="L13" s="126">
        <f>(G13+30)</f>
        <v>45882</v>
      </c>
      <c r="M13" s="143">
        <f>(H13+30)</f>
        <v>45905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65</v>
      </c>
      <c r="C14" s="175" t="s">
        <v>107</v>
      </c>
      <c r="D14" s="142">
        <f t="shared" ref="D14:D18" si="3">F14-7</f>
        <v>45847</v>
      </c>
      <c r="E14" s="142">
        <f t="shared" ref="E14:E18" si="4">F14</f>
        <v>45854</v>
      </c>
      <c r="F14" s="142">
        <v>45854</v>
      </c>
      <c r="G14" s="142">
        <v>45861</v>
      </c>
      <c r="H14" s="142">
        <v>45882</v>
      </c>
      <c r="I14" s="142">
        <f t="shared" ref="I14:I18" si="5">G14+28</f>
        <v>45889</v>
      </c>
      <c r="J14" s="142">
        <f t="shared" si="2"/>
        <v>45889</v>
      </c>
      <c r="K14" s="142">
        <f t="shared" ref="K14:K18" si="6">G14+29</f>
        <v>45890</v>
      </c>
      <c r="L14" s="142">
        <f>(G14+30)</f>
        <v>45891</v>
      </c>
      <c r="M14" s="96">
        <f t="shared" ref="M14:M18" si="7">(H14+30)</f>
        <v>45912</v>
      </c>
      <c r="N14" s="12"/>
      <c r="O14" s="13"/>
      <c r="P14" s="10"/>
    </row>
    <row r="15" spans="1:16" s="14" customFormat="1" ht="19.5" customHeight="1" x14ac:dyDescent="0.25">
      <c r="A15" s="70"/>
      <c r="B15" s="95" t="s">
        <v>90</v>
      </c>
      <c r="C15" s="175" t="s">
        <v>111</v>
      </c>
      <c r="D15" s="142">
        <f t="shared" si="3"/>
        <v>45854</v>
      </c>
      <c r="E15" s="142">
        <f t="shared" si="4"/>
        <v>45861</v>
      </c>
      <c r="F15" s="142">
        <v>45861</v>
      </c>
      <c r="G15" s="142">
        <v>45869</v>
      </c>
      <c r="H15" s="142">
        <v>45889</v>
      </c>
      <c r="I15" s="142">
        <f t="shared" si="5"/>
        <v>45897</v>
      </c>
      <c r="J15" s="142">
        <f t="shared" si="2"/>
        <v>45897</v>
      </c>
      <c r="K15" s="142">
        <f t="shared" si="6"/>
        <v>45898</v>
      </c>
      <c r="L15" s="142">
        <f>(G15+30)</f>
        <v>45899</v>
      </c>
      <c r="M15" s="96">
        <f t="shared" si="7"/>
        <v>45919</v>
      </c>
      <c r="N15" s="12"/>
      <c r="O15" s="13"/>
      <c r="P15" s="13"/>
    </row>
    <row r="16" spans="1:16" s="14" customFormat="1" ht="19.5" customHeight="1" x14ac:dyDescent="0.25">
      <c r="A16" s="70"/>
      <c r="B16" s="95" t="s">
        <v>66</v>
      </c>
      <c r="C16" s="175" t="s">
        <v>108</v>
      </c>
      <c r="D16" s="142">
        <f t="shared" si="3"/>
        <v>45861</v>
      </c>
      <c r="E16" s="142">
        <f t="shared" si="4"/>
        <v>45868</v>
      </c>
      <c r="F16" s="142">
        <v>45868</v>
      </c>
      <c r="G16" s="142">
        <v>45875</v>
      </c>
      <c r="H16" s="142">
        <v>45896</v>
      </c>
      <c r="I16" s="142">
        <f t="shared" si="5"/>
        <v>45903</v>
      </c>
      <c r="J16" s="142">
        <f t="shared" si="2"/>
        <v>45903</v>
      </c>
      <c r="K16" s="142">
        <f t="shared" si="6"/>
        <v>45904</v>
      </c>
      <c r="L16" s="142">
        <f>(G16+30)</f>
        <v>45905</v>
      </c>
      <c r="M16" s="96">
        <f t="shared" si="7"/>
        <v>45926</v>
      </c>
      <c r="N16" s="12"/>
      <c r="O16" s="13"/>
      <c r="P16" s="13"/>
    </row>
    <row r="17" spans="1:16" s="14" customFormat="1" ht="19.5" customHeight="1" x14ac:dyDescent="0.25">
      <c r="A17" s="70"/>
      <c r="B17" s="95" t="s">
        <v>117</v>
      </c>
      <c r="C17" s="175" t="s">
        <v>118</v>
      </c>
      <c r="D17" s="142">
        <f t="shared" si="3"/>
        <v>45868</v>
      </c>
      <c r="E17" s="142">
        <f t="shared" si="4"/>
        <v>45875</v>
      </c>
      <c r="F17" s="142">
        <v>45875</v>
      </c>
      <c r="G17" s="142">
        <v>45882</v>
      </c>
      <c r="H17" s="142">
        <v>45903</v>
      </c>
      <c r="I17" s="142">
        <f t="shared" si="5"/>
        <v>45910</v>
      </c>
      <c r="J17" s="142">
        <f t="shared" si="2"/>
        <v>45910</v>
      </c>
      <c r="K17" s="142">
        <f t="shared" si="6"/>
        <v>45911</v>
      </c>
      <c r="L17" s="142">
        <f>(G17+30)</f>
        <v>45912</v>
      </c>
      <c r="M17" s="96">
        <f t="shared" si="7"/>
        <v>45933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82</v>
      </c>
      <c r="C18" s="161" t="s">
        <v>119</v>
      </c>
      <c r="D18" s="99">
        <f t="shared" si="3"/>
        <v>45875</v>
      </c>
      <c r="E18" s="99">
        <f t="shared" si="4"/>
        <v>45882</v>
      </c>
      <c r="F18" s="99">
        <v>45882</v>
      </c>
      <c r="G18" s="99">
        <v>45889</v>
      </c>
      <c r="H18" s="99">
        <v>45910</v>
      </c>
      <c r="I18" s="99">
        <f t="shared" si="5"/>
        <v>45917</v>
      </c>
      <c r="J18" s="99">
        <f t="shared" si="2"/>
        <v>45917</v>
      </c>
      <c r="K18" s="99">
        <f t="shared" si="6"/>
        <v>45918</v>
      </c>
      <c r="L18" s="99">
        <f>(G18+30)</f>
        <v>45919</v>
      </c>
      <c r="M18" s="100">
        <f t="shared" si="7"/>
        <v>45940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7" t="s">
        <v>3</v>
      </c>
      <c r="C21" s="202" t="s">
        <v>4</v>
      </c>
      <c r="D21" s="240" t="s">
        <v>88</v>
      </c>
      <c r="E21" s="240" t="s">
        <v>92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8"/>
      <c r="C22" s="241"/>
      <c r="D22" s="244"/>
      <c r="E22" s="244"/>
      <c r="F22" s="245"/>
      <c r="G22" s="245"/>
      <c r="H22" s="245"/>
      <c r="I22" s="11"/>
      <c r="J22" s="11"/>
      <c r="K22" s="11"/>
      <c r="L22" s="11"/>
    </row>
    <row r="23" spans="1:16" ht="19.5" customHeight="1" x14ac:dyDescent="0.25">
      <c r="B23" s="190" t="s">
        <v>79</v>
      </c>
      <c r="C23" s="113" t="s">
        <v>106</v>
      </c>
      <c r="D23" s="114">
        <f>F23-7</f>
        <v>45840</v>
      </c>
      <c r="E23" s="114">
        <f>F23</f>
        <v>45847</v>
      </c>
      <c r="F23" s="114">
        <v>45847</v>
      </c>
      <c r="G23" s="114">
        <v>45855</v>
      </c>
      <c r="H23" s="105">
        <v>45879</v>
      </c>
      <c r="I23" s="12"/>
      <c r="J23" s="11"/>
      <c r="K23" s="11"/>
      <c r="L23" s="11"/>
    </row>
    <row r="24" spans="1:16" ht="19.5" customHeight="1" x14ac:dyDescent="0.25">
      <c r="B24" s="104" t="s">
        <v>125</v>
      </c>
      <c r="C24" s="113" t="s">
        <v>126</v>
      </c>
      <c r="D24" s="114">
        <f>F24-7</f>
        <v>45852</v>
      </c>
      <c r="E24" s="114">
        <f>F24</f>
        <v>45859</v>
      </c>
      <c r="F24" s="114">
        <v>45859</v>
      </c>
      <c r="G24" s="114">
        <v>45866</v>
      </c>
      <c r="H24" s="105">
        <v>45886</v>
      </c>
      <c r="I24" s="154"/>
      <c r="J24" s="11"/>
      <c r="K24" s="11"/>
      <c r="L24" s="11"/>
    </row>
    <row r="25" spans="1:16" ht="19.5" customHeight="1" thickBot="1" x14ac:dyDescent="0.3">
      <c r="B25" s="106" t="s">
        <v>81</v>
      </c>
      <c r="C25" s="107" t="s">
        <v>114</v>
      </c>
      <c r="D25" s="108">
        <f>F25-7</f>
        <v>45859</v>
      </c>
      <c r="E25" s="108">
        <f>F25</f>
        <v>45866</v>
      </c>
      <c r="F25" s="108">
        <v>45866</v>
      </c>
      <c r="G25" s="108">
        <v>45873</v>
      </c>
      <c r="H25" s="109">
        <v>45893</v>
      </c>
      <c r="I25" s="12"/>
      <c r="J25" s="11"/>
      <c r="K25" s="11"/>
      <c r="L25" s="11"/>
    </row>
    <row r="26" spans="1:16" ht="19.5" customHeight="1" x14ac:dyDescent="0.25">
      <c r="B26" s="90"/>
      <c r="C26" s="90"/>
      <c r="D26" s="165"/>
      <c r="E26" s="165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7" t="s">
        <v>3</v>
      </c>
      <c r="C29" s="202" t="s">
        <v>4</v>
      </c>
      <c r="D29" s="240" t="s">
        <v>88</v>
      </c>
      <c r="E29" s="240" t="s">
        <v>92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9"/>
      <c r="C30" s="241"/>
      <c r="D30" s="244"/>
      <c r="E30" s="244"/>
      <c r="F30" s="245"/>
      <c r="G30" s="245"/>
      <c r="H30" s="245"/>
      <c r="I30" s="245"/>
      <c r="J30" s="245"/>
      <c r="K30" s="245"/>
      <c r="L30" s="245"/>
      <c r="M30" s="8"/>
    </row>
    <row r="31" spans="1:16" s="118" customFormat="1" ht="19.5" customHeight="1" x14ac:dyDescent="0.3">
      <c r="A31" s="120"/>
      <c r="B31" s="21" t="s">
        <v>67</v>
      </c>
      <c r="C31" s="172" t="s">
        <v>99</v>
      </c>
      <c r="D31" s="84">
        <f t="shared" ref="D31:D36" si="8">F31-7</f>
        <v>45842</v>
      </c>
      <c r="E31" s="84">
        <f t="shared" ref="E31:E36" si="9">F31</f>
        <v>45849</v>
      </c>
      <c r="F31" s="33">
        <v>45849</v>
      </c>
      <c r="G31" s="33">
        <v>45857</v>
      </c>
      <c r="H31" s="33">
        <v>45869</v>
      </c>
      <c r="I31" s="33">
        <f t="shared" ref="I31" si="10">G31+22</f>
        <v>45879</v>
      </c>
      <c r="J31" s="33">
        <f t="shared" ref="J31" si="11">G31+27</f>
        <v>45884</v>
      </c>
      <c r="K31" s="33">
        <f t="shared" ref="K31" si="12">G31+25</f>
        <v>45882</v>
      </c>
      <c r="L31" s="30">
        <f t="shared" ref="L31" si="13">G31+28</f>
        <v>45885</v>
      </c>
      <c r="M31" s="119"/>
    </row>
    <row r="32" spans="1:16" ht="19.5" customHeight="1" x14ac:dyDescent="0.3">
      <c r="A32" s="71"/>
      <c r="B32" s="21" t="s">
        <v>47</v>
      </c>
      <c r="C32" s="172" t="s">
        <v>102</v>
      </c>
      <c r="D32" s="84">
        <f t="shared" si="8"/>
        <v>45849</v>
      </c>
      <c r="E32" s="84">
        <f t="shared" si="9"/>
        <v>45856</v>
      </c>
      <c r="F32" s="33">
        <v>45856</v>
      </c>
      <c r="G32" s="33">
        <v>45863</v>
      </c>
      <c r="H32" s="33">
        <v>45877</v>
      </c>
      <c r="I32" s="33">
        <f t="shared" ref="I32:I36" si="14">G32+22</f>
        <v>45885</v>
      </c>
      <c r="J32" s="33">
        <f t="shared" ref="J32:J36" si="15">G32+27</f>
        <v>45890</v>
      </c>
      <c r="K32" s="33">
        <f t="shared" ref="K32:K36" si="16">G32+25</f>
        <v>45888</v>
      </c>
      <c r="L32" s="30">
        <f t="shared" ref="L32:L36" si="17">G32+28</f>
        <v>45891</v>
      </c>
    </row>
    <row r="33" spans="1:12" ht="19.5" customHeight="1" x14ac:dyDescent="0.3">
      <c r="A33" s="71"/>
      <c r="B33" s="21" t="s">
        <v>61</v>
      </c>
      <c r="C33" s="172" t="s">
        <v>110</v>
      </c>
      <c r="D33" s="84">
        <f t="shared" si="8"/>
        <v>45856</v>
      </c>
      <c r="E33" s="84">
        <f t="shared" si="9"/>
        <v>45863</v>
      </c>
      <c r="F33" s="33">
        <v>45863</v>
      </c>
      <c r="G33" s="33">
        <v>45870</v>
      </c>
      <c r="H33" s="33">
        <v>45884</v>
      </c>
      <c r="I33" s="33">
        <f t="shared" si="14"/>
        <v>45892</v>
      </c>
      <c r="J33" s="33">
        <f t="shared" si="15"/>
        <v>45897</v>
      </c>
      <c r="K33" s="33">
        <f t="shared" si="16"/>
        <v>45895</v>
      </c>
      <c r="L33" s="30">
        <f t="shared" si="17"/>
        <v>45898</v>
      </c>
    </row>
    <row r="34" spans="1:12" ht="19.5" customHeight="1" x14ac:dyDescent="0.3">
      <c r="A34" s="71"/>
      <c r="B34" s="21" t="s">
        <v>109</v>
      </c>
      <c r="C34" s="172" t="s">
        <v>116</v>
      </c>
      <c r="D34" s="84">
        <f t="shared" si="8"/>
        <v>45863</v>
      </c>
      <c r="E34" s="84">
        <f t="shared" si="9"/>
        <v>45870</v>
      </c>
      <c r="F34" s="33">
        <v>45870</v>
      </c>
      <c r="G34" s="33">
        <v>45878</v>
      </c>
      <c r="H34" s="33">
        <v>45891</v>
      </c>
      <c r="I34" s="33">
        <f t="shared" si="14"/>
        <v>45900</v>
      </c>
      <c r="J34" s="33">
        <f t="shared" si="15"/>
        <v>45905</v>
      </c>
      <c r="K34" s="33">
        <f t="shared" si="16"/>
        <v>45903</v>
      </c>
      <c r="L34" s="30">
        <f t="shared" si="17"/>
        <v>45906</v>
      </c>
    </row>
    <row r="35" spans="1:12" ht="19.5" customHeight="1" x14ac:dyDescent="0.3">
      <c r="A35" s="71"/>
      <c r="B35" s="21" t="s">
        <v>44</v>
      </c>
      <c r="C35" s="172" t="s">
        <v>127</v>
      </c>
      <c r="D35" s="84">
        <f t="shared" si="8"/>
        <v>45870</v>
      </c>
      <c r="E35" s="84">
        <f t="shared" si="9"/>
        <v>45877</v>
      </c>
      <c r="F35" s="33">
        <v>45877</v>
      </c>
      <c r="G35" s="33">
        <v>45884</v>
      </c>
      <c r="H35" s="33">
        <v>45898</v>
      </c>
      <c r="I35" s="33">
        <f t="shared" si="14"/>
        <v>45906</v>
      </c>
      <c r="J35" s="33">
        <f t="shared" si="15"/>
        <v>45911</v>
      </c>
      <c r="K35" s="33">
        <f t="shared" si="16"/>
        <v>45909</v>
      </c>
      <c r="L35" s="30">
        <f t="shared" si="17"/>
        <v>45912</v>
      </c>
    </row>
    <row r="36" spans="1:12" ht="19.5" customHeight="1" thickBot="1" x14ac:dyDescent="0.35">
      <c r="A36" s="71"/>
      <c r="B36" s="22" t="s">
        <v>67</v>
      </c>
      <c r="C36" s="173" t="s">
        <v>130</v>
      </c>
      <c r="D36" s="18">
        <f t="shared" si="8"/>
        <v>45877</v>
      </c>
      <c r="E36" s="18">
        <f t="shared" si="9"/>
        <v>45884</v>
      </c>
      <c r="F36" s="28">
        <v>45884</v>
      </c>
      <c r="G36" s="28">
        <v>45891</v>
      </c>
      <c r="H36" s="28">
        <v>45905</v>
      </c>
      <c r="I36" s="28">
        <f t="shared" si="14"/>
        <v>45913</v>
      </c>
      <c r="J36" s="28">
        <f t="shared" si="15"/>
        <v>45918</v>
      </c>
      <c r="K36" s="28">
        <f t="shared" si="16"/>
        <v>45916</v>
      </c>
      <c r="L36" s="31">
        <f t="shared" si="17"/>
        <v>45919</v>
      </c>
    </row>
    <row r="37" spans="1:12" ht="18.75" x14ac:dyDescent="0.3">
      <c r="B37" s="217"/>
      <c r="C37" s="246"/>
      <c r="D37" s="87"/>
      <c r="E37" s="87"/>
      <c r="F37" s="224"/>
      <c r="G37" s="224"/>
      <c r="H37" s="224"/>
      <c r="I37" s="24"/>
      <c r="J37" s="8"/>
      <c r="K37" s="11"/>
      <c r="L37" s="8"/>
    </row>
    <row r="38" spans="1:12" ht="18.75" x14ac:dyDescent="0.3">
      <c r="B38" s="217"/>
      <c r="C38" s="246"/>
      <c r="D38" s="86"/>
      <c r="E38" s="86"/>
      <c r="F38" s="224"/>
      <c r="G38" s="224"/>
      <c r="H38" s="224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8" t="s">
        <v>56</v>
      </c>
      <c r="C50" s="248"/>
      <c r="D50" s="248"/>
      <c r="E50" s="248"/>
      <c r="F50" s="248"/>
      <c r="G50" s="248"/>
      <c r="H50" s="248"/>
      <c r="I50" s="248"/>
      <c r="J50" s="248"/>
      <c r="K50" s="248"/>
      <c r="L50" s="8"/>
    </row>
    <row r="51" spans="2:12" ht="18" customHeight="1" thickBot="1" x14ac:dyDescent="0.3">
      <c r="B51" s="247" t="s">
        <v>3</v>
      </c>
      <c r="C51" s="202" t="s">
        <v>4</v>
      </c>
      <c r="D51" s="240" t="s">
        <v>88</v>
      </c>
      <c r="E51" s="240" t="s">
        <v>92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9"/>
      <c r="C52" s="241"/>
      <c r="D52" s="244"/>
      <c r="E52" s="244"/>
      <c r="F52" s="245"/>
      <c r="G52" s="245"/>
      <c r="H52" s="245"/>
      <c r="I52" s="245"/>
      <c r="J52" s="195"/>
      <c r="K52" s="195"/>
      <c r="L52" s="8"/>
    </row>
    <row r="53" spans="2:12" ht="19.5" customHeight="1" x14ac:dyDescent="0.3">
      <c r="B53" s="123" t="str">
        <f t="shared" ref="B53:H55" si="18">B31</f>
        <v>OOCL HOUSTON</v>
      </c>
      <c r="C53" s="174" t="str">
        <f t="shared" si="18"/>
        <v>209N</v>
      </c>
      <c r="D53" s="81">
        <f t="shared" ref="D53:E56" si="19">D31</f>
        <v>45842</v>
      </c>
      <c r="E53" s="81">
        <f t="shared" si="19"/>
        <v>45849</v>
      </c>
      <c r="F53" s="64">
        <f t="shared" si="18"/>
        <v>45849</v>
      </c>
      <c r="G53" s="64">
        <f>G31</f>
        <v>45857</v>
      </c>
      <c r="H53" s="64">
        <f t="shared" si="18"/>
        <v>45869</v>
      </c>
      <c r="I53" s="64">
        <f>G53+31</f>
        <v>45888</v>
      </c>
      <c r="J53" s="64">
        <f>G53+28</f>
        <v>45885</v>
      </c>
      <c r="K53" s="30">
        <f>H53+28</f>
        <v>45897</v>
      </c>
      <c r="L53" s="8"/>
    </row>
    <row r="54" spans="2:12" ht="19.5" customHeight="1" x14ac:dyDescent="0.3">
      <c r="B54" s="21" t="str">
        <f t="shared" si="18"/>
        <v>KOTA LUMAYAN</v>
      </c>
      <c r="C54" s="172" t="str">
        <f t="shared" si="18"/>
        <v>181N</v>
      </c>
      <c r="D54" s="84">
        <f t="shared" si="19"/>
        <v>45849</v>
      </c>
      <c r="E54" s="84">
        <f t="shared" si="19"/>
        <v>45856</v>
      </c>
      <c r="F54" s="33">
        <f t="shared" si="18"/>
        <v>45856</v>
      </c>
      <c r="G54" s="33">
        <f t="shared" si="18"/>
        <v>45863</v>
      </c>
      <c r="H54" s="33">
        <f t="shared" si="18"/>
        <v>45877</v>
      </c>
      <c r="I54" s="33">
        <f>G54+31</f>
        <v>45894</v>
      </c>
      <c r="J54" s="33">
        <f t="shared" ref="J54:K56" si="20">G54+28</f>
        <v>45891</v>
      </c>
      <c r="K54" s="30">
        <f t="shared" si="20"/>
        <v>45905</v>
      </c>
      <c r="L54" s="8"/>
    </row>
    <row r="55" spans="2:12" ht="19.5" customHeight="1" x14ac:dyDescent="0.3">
      <c r="B55" s="21" t="str">
        <f t="shared" si="18"/>
        <v>OOCL BRISBANE</v>
      </c>
      <c r="C55" s="172" t="str">
        <f t="shared" si="18"/>
        <v>241N</v>
      </c>
      <c r="D55" s="84">
        <f t="shared" si="19"/>
        <v>45856</v>
      </c>
      <c r="E55" s="84">
        <f t="shared" si="19"/>
        <v>45863</v>
      </c>
      <c r="F55" s="33">
        <f t="shared" si="18"/>
        <v>45863</v>
      </c>
      <c r="G55" s="33">
        <f t="shared" si="18"/>
        <v>45870</v>
      </c>
      <c r="H55" s="33">
        <f t="shared" si="18"/>
        <v>45884</v>
      </c>
      <c r="I55" s="33">
        <f>G55+31</f>
        <v>45901</v>
      </c>
      <c r="J55" s="33">
        <f t="shared" si="20"/>
        <v>45898</v>
      </c>
      <c r="K55" s="30">
        <f t="shared" si="20"/>
        <v>45912</v>
      </c>
      <c r="L55" s="8"/>
    </row>
    <row r="56" spans="2:12" ht="19.5" customHeight="1" thickBot="1" x14ac:dyDescent="0.35">
      <c r="B56" s="22" t="str">
        <f>B34</f>
        <v>OOCL YOKOHAMA</v>
      </c>
      <c r="C56" s="173" t="str">
        <f>C34</f>
        <v>203N</v>
      </c>
      <c r="D56" s="18">
        <f t="shared" si="19"/>
        <v>45863</v>
      </c>
      <c r="E56" s="18">
        <f t="shared" si="19"/>
        <v>45870</v>
      </c>
      <c r="F56" s="28">
        <f>F34</f>
        <v>45870</v>
      </c>
      <c r="G56" s="28">
        <f>G34</f>
        <v>45878</v>
      </c>
      <c r="H56" s="28">
        <f>H34</f>
        <v>45891</v>
      </c>
      <c r="I56" s="28">
        <f t="shared" ref="I56" si="21">G56+31</f>
        <v>45909</v>
      </c>
      <c r="J56" s="28">
        <f t="shared" si="20"/>
        <v>45906</v>
      </c>
      <c r="K56" s="31">
        <f t="shared" si="20"/>
        <v>45919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8" t="s">
        <v>19</v>
      </c>
      <c r="C59" s="248"/>
      <c r="D59" s="248"/>
      <c r="E59" s="248"/>
      <c r="F59" s="248"/>
      <c r="G59" s="248"/>
      <c r="H59" s="248"/>
      <c r="I59" s="248"/>
      <c r="J59" s="248"/>
      <c r="K59" s="248"/>
      <c r="L59" s="8"/>
    </row>
    <row r="60" spans="2:12" ht="18" customHeight="1" thickBot="1" x14ac:dyDescent="0.3">
      <c r="B60" s="247" t="s">
        <v>3</v>
      </c>
      <c r="C60" s="202" t="s">
        <v>4</v>
      </c>
      <c r="D60" s="240" t="s">
        <v>88</v>
      </c>
      <c r="E60" s="240" t="s">
        <v>92</v>
      </c>
      <c r="F60" s="194" t="s">
        <v>32</v>
      </c>
      <c r="G60" s="194" t="s">
        <v>33</v>
      </c>
      <c r="H60" s="194" t="s">
        <v>15</v>
      </c>
      <c r="I60" s="194" t="s">
        <v>76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9"/>
      <c r="C61" s="241"/>
      <c r="D61" s="244"/>
      <c r="E61" s="244"/>
      <c r="F61" s="245"/>
      <c r="G61" s="245"/>
      <c r="H61" s="245"/>
      <c r="I61" s="195"/>
      <c r="J61" s="195"/>
      <c r="K61" s="245"/>
      <c r="L61" s="8"/>
    </row>
    <row r="62" spans="2:12" ht="19.5" customHeight="1" x14ac:dyDescent="0.3">
      <c r="B62" s="21" t="str">
        <f t="shared" ref="B62:H65" si="22">B31</f>
        <v>OOCL HOUSTON</v>
      </c>
      <c r="C62" s="172" t="str">
        <f t="shared" si="22"/>
        <v>209N</v>
      </c>
      <c r="D62" s="84">
        <f t="shared" si="22"/>
        <v>45842</v>
      </c>
      <c r="E62" s="84">
        <f>E31</f>
        <v>45849</v>
      </c>
      <c r="F62" s="33">
        <f t="shared" si="22"/>
        <v>45849</v>
      </c>
      <c r="G62" s="33">
        <f t="shared" si="22"/>
        <v>45857</v>
      </c>
      <c r="H62" s="33">
        <f t="shared" si="22"/>
        <v>45869</v>
      </c>
      <c r="I62" s="33">
        <f>G62+48</f>
        <v>45905</v>
      </c>
      <c r="J62" s="64">
        <f>G62+48</f>
        <v>45905</v>
      </c>
      <c r="K62" s="30">
        <f>G62+45</f>
        <v>45902</v>
      </c>
      <c r="L62" s="8"/>
    </row>
    <row r="63" spans="2:12" ht="19.5" customHeight="1" x14ac:dyDescent="0.3">
      <c r="B63" s="21" t="str">
        <f t="shared" si="22"/>
        <v>KOTA LUMAYAN</v>
      </c>
      <c r="C63" s="172" t="str">
        <f t="shared" si="22"/>
        <v>181N</v>
      </c>
      <c r="D63" s="84">
        <f>D32</f>
        <v>45849</v>
      </c>
      <c r="E63" s="84">
        <f>E32</f>
        <v>45856</v>
      </c>
      <c r="F63" s="33">
        <f t="shared" si="22"/>
        <v>45856</v>
      </c>
      <c r="G63" s="33">
        <f t="shared" si="22"/>
        <v>45863</v>
      </c>
      <c r="H63" s="33">
        <f t="shared" si="22"/>
        <v>45877</v>
      </c>
      <c r="I63" s="33">
        <f t="shared" ref="I63:I65" si="23">G63+48</f>
        <v>45911</v>
      </c>
      <c r="J63" s="33">
        <f t="shared" ref="J63:J65" si="24">G63+48</f>
        <v>45911</v>
      </c>
      <c r="K63" s="30">
        <f t="shared" ref="K63:K65" si="25">G63+45</f>
        <v>45908</v>
      </c>
      <c r="L63" s="8"/>
    </row>
    <row r="64" spans="2:12" ht="19.5" customHeight="1" x14ac:dyDescent="0.3">
      <c r="B64" s="21" t="str">
        <f t="shared" si="22"/>
        <v>OOCL BRISBANE</v>
      </c>
      <c r="C64" s="172" t="str">
        <f t="shared" si="22"/>
        <v>241N</v>
      </c>
      <c r="D64" s="84">
        <f t="shared" si="22"/>
        <v>45856</v>
      </c>
      <c r="E64" s="84">
        <f>E33</f>
        <v>45863</v>
      </c>
      <c r="F64" s="33">
        <f t="shared" si="22"/>
        <v>45863</v>
      </c>
      <c r="G64" s="33">
        <f t="shared" si="22"/>
        <v>45870</v>
      </c>
      <c r="H64" s="33">
        <f t="shared" si="22"/>
        <v>45884</v>
      </c>
      <c r="I64" s="33">
        <f t="shared" si="23"/>
        <v>45918</v>
      </c>
      <c r="J64" s="33">
        <f t="shared" si="24"/>
        <v>45918</v>
      </c>
      <c r="K64" s="30">
        <f t="shared" si="25"/>
        <v>45915</v>
      </c>
      <c r="L64" s="8"/>
    </row>
    <row r="65" spans="2:12" ht="19.5" customHeight="1" thickBot="1" x14ac:dyDescent="0.35">
      <c r="B65" s="22" t="str">
        <f t="shared" si="22"/>
        <v>OOCL YOKOHAMA</v>
      </c>
      <c r="C65" s="173" t="str">
        <f t="shared" si="22"/>
        <v>203N</v>
      </c>
      <c r="D65" s="18">
        <f t="shared" si="22"/>
        <v>45863</v>
      </c>
      <c r="E65" s="18">
        <f>E34</f>
        <v>45870</v>
      </c>
      <c r="F65" s="28">
        <f t="shared" si="22"/>
        <v>45870</v>
      </c>
      <c r="G65" s="28">
        <f t="shared" si="22"/>
        <v>45878</v>
      </c>
      <c r="H65" s="28">
        <f t="shared" si="22"/>
        <v>45891</v>
      </c>
      <c r="I65" s="28">
        <f t="shared" si="23"/>
        <v>45926</v>
      </c>
      <c r="J65" s="28">
        <f t="shared" si="24"/>
        <v>45926</v>
      </c>
      <c r="K65" s="31">
        <f t="shared" si="25"/>
        <v>45923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8" t="s">
        <v>21</v>
      </c>
      <c r="C67" s="248"/>
      <c r="D67" s="248"/>
      <c r="E67" s="248"/>
      <c r="F67" s="248"/>
      <c r="G67" s="248"/>
      <c r="H67" s="248"/>
      <c r="I67" s="248"/>
      <c r="J67" s="248"/>
      <c r="K67" s="248"/>
      <c r="L67" s="8"/>
    </row>
    <row r="68" spans="2:12" ht="20.25" customHeight="1" thickBot="1" x14ac:dyDescent="0.3">
      <c r="B68" s="247" t="s">
        <v>3</v>
      </c>
      <c r="C68" s="202" t="s">
        <v>4</v>
      </c>
      <c r="D68" s="240" t="s">
        <v>88</v>
      </c>
      <c r="E68" s="240" t="s">
        <v>92</v>
      </c>
      <c r="F68" s="194" t="s">
        <v>32</v>
      </c>
      <c r="G68" s="194" t="s">
        <v>33</v>
      </c>
      <c r="H68" s="194" t="s">
        <v>15</v>
      </c>
      <c r="I68" s="194" t="s">
        <v>93</v>
      </c>
      <c r="J68" s="194" t="s">
        <v>94</v>
      </c>
      <c r="K68" s="194" t="s">
        <v>53</v>
      </c>
      <c r="L68" s="8"/>
    </row>
    <row r="69" spans="2:12" ht="20.25" customHeight="1" thickBot="1" x14ac:dyDescent="0.3">
      <c r="B69" s="239"/>
      <c r="C69" s="241"/>
      <c r="D69" s="244"/>
      <c r="E69" s="244"/>
      <c r="F69" s="245"/>
      <c r="G69" s="245"/>
      <c r="H69" s="245"/>
      <c r="I69" s="245"/>
      <c r="J69" s="245"/>
      <c r="K69" s="195"/>
      <c r="L69" s="8"/>
    </row>
    <row r="70" spans="2:12" ht="19.5" customHeight="1" x14ac:dyDescent="0.3">
      <c r="B70" s="21" t="str">
        <f t="shared" ref="B70:H73" si="26">B31</f>
        <v>OOCL HOUSTON</v>
      </c>
      <c r="C70" s="172" t="str">
        <f t="shared" si="26"/>
        <v>209N</v>
      </c>
      <c r="D70" s="84">
        <f t="shared" si="26"/>
        <v>45842</v>
      </c>
      <c r="E70" s="84">
        <f>E31</f>
        <v>45849</v>
      </c>
      <c r="F70" s="33">
        <f t="shared" si="26"/>
        <v>45849</v>
      </c>
      <c r="G70" s="33">
        <f t="shared" si="26"/>
        <v>45857</v>
      </c>
      <c r="H70" s="64">
        <f t="shared" si="26"/>
        <v>45869</v>
      </c>
      <c r="I70" s="64">
        <f>G70+45</f>
        <v>45902</v>
      </c>
      <c r="J70" s="64">
        <f>G70+48</f>
        <v>45905</v>
      </c>
      <c r="K70" s="30">
        <f>G70+51</f>
        <v>45908</v>
      </c>
      <c r="L70" s="8"/>
    </row>
    <row r="71" spans="2:12" ht="19.5" customHeight="1" x14ac:dyDescent="0.3">
      <c r="B71" s="21" t="str">
        <f t="shared" si="26"/>
        <v>KOTA LUMAYAN</v>
      </c>
      <c r="C71" s="172" t="str">
        <f t="shared" si="26"/>
        <v>181N</v>
      </c>
      <c r="D71" s="84">
        <f t="shared" si="26"/>
        <v>45849</v>
      </c>
      <c r="E71" s="84">
        <f>E32</f>
        <v>45856</v>
      </c>
      <c r="F71" s="33">
        <f t="shared" si="26"/>
        <v>45856</v>
      </c>
      <c r="G71" s="33">
        <f t="shared" si="26"/>
        <v>45863</v>
      </c>
      <c r="H71" s="33">
        <f t="shared" si="26"/>
        <v>45877</v>
      </c>
      <c r="I71" s="33">
        <f t="shared" ref="I71:I73" si="27">G71+45</f>
        <v>45908</v>
      </c>
      <c r="J71" s="33">
        <f t="shared" ref="J71:J73" si="28">G71+48</f>
        <v>45911</v>
      </c>
      <c r="K71" s="30">
        <f>G71+51</f>
        <v>45914</v>
      </c>
      <c r="L71" s="8"/>
    </row>
    <row r="72" spans="2:12" ht="19.5" customHeight="1" x14ac:dyDescent="0.3">
      <c r="B72" s="21" t="str">
        <f t="shared" si="26"/>
        <v>OOCL BRISBANE</v>
      </c>
      <c r="C72" s="172" t="str">
        <f t="shared" si="26"/>
        <v>241N</v>
      </c>
      <c r="D72" s="84">
        <f t="shared" si="26"/>
        <v>45856</v>
      </c>
      <c r="E72" s="84">
        <f>E33</f>
        <v>45863</v>
      </c>
      <c r="F72" s="33">
        <f t="shared" si="26"/>
        <v>45863</v>
      </c>
      <c r="G72" s="33">
        <f t="shared" si="26"/>
        <v>45870</v>
      </c>
      <c r="H72" s="33">
        <f t="shared" si="26"/>
        <v>45884</v>
      </c>
      <c r="I72" s="33">
        <f t="shared" si="27"/>
        <v>45915</v>
      </c>
      <c r="J72" s="33">
        <f t="shared" si="28"/>
        <v>45918</v>
      </c>
      <c r="K72" s="30">
        <f>G72+51</f>
        <v>45921</v>
      </c>
      <c r="L72" s="8"/>
    </row>
    <row r="73" spans="2:12" ht="19.5" customHeight="1" thickBot="1" x14ac:dyDescent="0.35">
      <c r="B73" s="22" t="str">
        <f t="shared" si="26"/>
        <v>OOCL YOKOHAMA</v>
      </c>
      <c r="C73" s="173" t="str">
        <f t="shared" si="26"/>
        <v>203N</v>
      </c>
      <c r="D73" s="18">
        <f t="shared" si="26"/>
        <v>45863</v>
      </c>
      <c r="E73" s="18">
        <f>E34</f>
        <v>45870</v>
      </c>
      <c r="F73" s="28">
        <f t="shared" si="26"/>
        <v>45870</v>
      </c>
      <c r="G73" s="28">
        <f t="shared" si="26"/>
        <v>45878</v>
      </c>
      <c r="H73" s="28">
        <f t="shared" si="26"/>
        <v>45891</v>
      </c>
      <c r="I73" s="28">
        <f t="shared" si="27"/>
        <v>45923</v>
      </c>
      <c r="J73" s="28">
        <f t="shared" si="28"/>
        <v>45926</v>
      </c>
      <c r="K73" s="31">
        <f t="shared" ref="K73" si="29">G73+51</f>
        <v>45929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7" t="s">
        <v>3</v>
      </c>
      <c r="C88" s="202" t="s">
        <v>4</v>
      </c>
      <c r="D88" s="240" t="s">
        <v>92</v>
      </c>
      <c r="E88" s="194" t="s">
        <v>32</v>
      </c>
      <c r="F88" s="194" t="s">
        <v>33</v>
      </c>
      <c r="G88" s="194" t="s">
        <v>23</v>
      </c>
      <c r="H88" s="194" t="s">
        <v>78</v>
      </c>
      <c r="I88" s="194" t="s">
        <v>77</v>
      </c>
      <c r="J88" s="8"/>
      <c r="K88" s="8"/>
      <c r="L88" s="8"/>
    </row>
    <row r="89" spans="2:12" ht="44.25" customHeight="1" thickBot="1" x14ac:dyDescent="0.3">
      <c r="B89" s="239"/>
      <c r="C89" s="241"/>
      <c r="D89" s="244"/>
      <c r="E89" s="245"/>
      <c r="F89" s="245"/>
      <c r="G89" s="245"/>
      <c r="H89" s="245"/>
      <c r="I89" s="245"/>
      <c r="J89" s="8"/>
      <c r="K89" s="8"/>
      <c r="L89" s="8"/>
    </row>
    <row r="90" spans="2:12" ht="20.25" customHeight="1" x14ac:dyDescent="0.3">
      <c r="B90" s="79" t="s">
        <v>60</v>
      </c>
      <c r="C90" s="139">
        <v>2513</v>
      </c>
      <c r="D90" s="33">
        <f>E90</f>
        <v>45847</v>
      </c>
      <c r="E90" s="33">
        <v>45847</v>
      </c>
      <c r="F90" s="33">
        <v>45851</v>
      </c>
      <c r="G90" s="33">
        <v>45860</v>
      </c>
      <c r="H90" s="33">
        <f>G90+7</f>
        <v>45867</v>
      </c>
      <c r="I90" s="30"/>
      <c r="J90" s="8"/>
      <c r="K90" s="8"/>
      <c r="L90" s="8"/>
    </row>
    <row r="91" spans="2:12" ht="20.25" customHeight="1" x14ac:dyDescent="0.3">
      <c r="B91" s="79" t="s">
        <v>69</v>
      </c>
      <c r="C91" s="139">
        <v>2515</v>
      </c>
      <c r="D91" s="33">
        <f>E91</f>
        <v>45854</v>
      </c>
      <c r="E91" s="33">
        <v>45854</v>
      </c>
      <c r="F91" s="33">
        <v>45858</v>
      </c>
      <c r="G91" s="33">
        <v>45867</v>
      </c>
      <c r="H91" s="33">
        <f>G91+7</f>
        <v>45874</v>
      </c>
      <c r="I91" s="30">
        <f>G91+3</f>
        <v>45870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2515</v>
      </c>
      <c r="D92" s="33">
        <f>E92</f>
        <v>45861</v>
      </c>
      <c r="E92" s="33">
        <v>45861</v>
      </c>
      <c r="F92" s="33">
        <v>45865</v>
      </c>
      <c r="G92" s="33">
        <v>45874</v>
      </c>
      <c r="H92" s="33">
        <f>G92+7</f>
        <v>45881</v>
      </c>
      <c r="I92" s="30"/>
      <c r="J92" s="8"/>
      <c r="K92" s="8"/>
      <c r="L92" s="8"/>
    </row>
    <row r="93" spans="2:12" ht="20.25" customHeight="1" x14ac:dyDescent="0.3">
      <c r="B93" s="79" t="s">
        <v>115</v>
      </c>
      <c r="C93" s="139">
        <v>2515</v>
      </c>
      <c r="D93" s="33">
        <f>E93</f>
        <v>45868</v>
      </c>
      <c r="E93" s="33">
        <v>45868</v>
      </c>
      <c r="F93" s="33">
        <v>45872</v>
      </c>
      <c r="G93" s="33">
        <v>45881</v>
      </c>
      <c r="H93" s="33">
        <f>G93+7</f>
        <v>45888</v>
      </c>
      <c r="I93" s="30">
        <f>G93+3</f>
        <v>45884</v>
      </c>
      <c r="J93" s="8"/>
      <c r="K93" s="8"/>
      <c r="L93" s="8"/>
    </row>
    <row r="94" spans="2:12" ht="20.25" customHeight="1" thickBot="1" x14ac:dyDescent="0.35">
      <c r="B94" s="78" t="s">
        <v>60</v>
      </c>
      <c r="C94" s="32">
        <v>2515</v>
      </c>
      <c r="D94" s="28">
        <f>E94</f>
        <v>45875</v>
      </c>
      <c r="E94" s="28">
        <v>45875</v>
      </c>
      <c r="F94" s="28">
        <v>45879</v>
      </c>
      <c r="G94" s="28">
        <v>45888</v>
      </c>
      <c r="H94" s="28">
        <f>G94+7</f>
        <v>45895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3" t="s">
        <v>35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3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3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5" t="s">
        <v>4</v>
      </c>
      <c r="D10" s="236" t="s">
        <v>92</v>
      </c>
      <c r="E10" s="207" t="s">
        <v>32</v>
      </c>
      <c r="F10" s="207" t="s">
        <v>36</v>
      </c>
      <c r="G10" s="207" t="s">
        <v>7</v>
      </c>
      <c r="H10" s="249" t="s">
        <v>73</v>
      </c>
      <c r="I10" s="249" t="s">
        <v>50</v>
      </c>
      <c r="J10" s="249" t="s">
        <v>75</v>
      </c>
      <c r="K10" s="242" t="s">
        <v>55</v>
      </c>
      <c r="L10" s="254"/>
      <c r="M10" s="9"/>
    </row>
    <row r="11" spans="1:13" ht="25.5" customHeight="1" thickBot="1" x14ac:dyDescent="0.3">
      <c r="B11" s="201"/>
      <c r="C11" s="216"/>
      <c r="D11" s="237"/>
      <c r="E11" s="208"/>
      <c r="F11" s="208"/>
      <c r="G11" s="208"/>
      <c r="H11" s="250"/>
      <c r="I11" s="250"/>
      <c r="J11" s="250"/>
      <c r="K11" s="253"/>
      <c r="L11" s="254"/>
      <c r="M11" s="10"/>
    </row>
    <row r="12" spans="1:13" s="14" customFormat="1" ht="19.5" customHeight="1" x14ac:dyDescent="0.3">
      <c r="A12" s="71"/>
      <c r="B12" s="15" t="s">
        <v>103</v>
      </c>
      <c r="C12" s="172" t="s">
        <v>101</v>
      </c>
      <c r="D12" s="84">
        <f t="shared" ref="D12:D17" si="0">E12</f>
        <v>45852</v>
      </c>
      <c r="E12" s="189">
        <v>45852</v>
      </c>
      <c r="F12" s="189">
        <v>45857</v>
      </c>
      <c r="G12" s="189">
        <v>45875</v>
      </c>
      <c r="H12" s="142">
        <f>F12+28</f>
        <v>45885</v>
      </c>
      <c r="I12" s="142">
        <f>(F12+28)</f>
        <v>45885</v>
      </c>
      <c r="J12" s="142">
        <f>F12+28</f>
        <v>45885</v>
      </c>
      <c r="K12" s="96">
        <f t="shared" ref="K12:K17" si="1">(F12+30)</f>
        <v>45887</v>
      </c>
      <c r="L12" s="142"/>
      <c r="M12" s="13"/>
    </row>
    <row r="13" spans="1:13" s="14" customFormat="1" ht="19.5" customHeight="1" x14ac:dyDescent="0.3">
      <c r="A13" s="72"/>
      <c r="B13" s="15" t="s">
        <v>65</v>
      </c>
      <c r="C13" s="172" t="s">
        <v>107</v>
      </c>
      <c r="D13" s="84">
        <f t="shared" si="0"/>
        <v>45862</v>
      </c>
      <c r="E13" s="189">
        <v>45862</v>
      </c>
      <c r="F13" s="189">
        <v>45869</v>
      </c>
      <c r="G13" s="189">
        <v>45882</v>
      </c>
      <c r="H13" s="142">
        <f t="shared" ref="H13:H17" si="2">F13+28</f>
        <v>45897</v>
      </c>
      <c r="I13" s="142">
        <f>(F13+28)</f>
        <v>45897</v>
      </c>
      <c r="J13" s="142">
        <f t="shared" ref="J13:J17" si="3">F13+28</f>
        <v>45897</v>
      </c>
      <c r="K13" s="96">
        <f t="shared" si="1"/>
        <v>45899</v>
      </c>
      <c r="L13" s="142"/>
      <c r="M13" s="13"/>
    </row>
    <row r="14" spans="1:13" s="14" customFormat="1" ht="19.5" customHeight="1" x14ac:dyDescent="0.3">
      <c r="A14" s="72"/>
      <c r="B14" s="15" t="s">
        <v>90</v>
      </c>
      <c r="C14" s="172" t="s">
        <v>111</v>
      </c>
      <c r="D14" s="84">
        <f t="shared" si="0"/>
        <v>45870</v>
      </c>
      <c r="E14" s="189">
        <v>45870</v>
      </c>
      <c r="F14" s="189">
        <v>45877</v>
      </c>
      <c r="G14" s="189">
        <v>45889</v>
      </c>
      <c r="H14" s="142">
        <f t="shared" si="2"/>
        <v>45905</v>
      </c>
      <c r="I14" s="142">
        <f t="shared" ref="I14:I17" si="4">(F14+28)</f>
        <v>45905</v>
      </c>
      <c r="J14" s="142">
        <f t="shared" si="3"/>
        <v>45905</v>
      </c>
      <c r="K14" s="96">
        <f t="shared" si="1"/>
        <v>45907</v>
      </c>
      <c r="L14" s="142"/>
      <c r="M14" s="13"/>
    </row>
    <row r="15" spans="1:13" s="14" customFormat="1" ht="19.5" customHeight="1" x14ac:dyDescent="0.3">
      <c r="A15" s="71"/>
      <c r="B15" s="15" t="s">
        <v>66</v>
      </c>
      <c r="C15" s="172" t="s">
        <v>108</v>
      </c>
      <c r="D15" s="84">
        <f t="shared" si="0"/>
        <v>45876</v>
      </c>
      <c r="E15" s="189">
        <v>45876</v>
      </c>
      <c r="F15" s="189">
        <v>45883</v>
      </c>
      <c r="G15" s="189">
        <v>45896</v>
      </c>
      <c r="H15" s="142">
        <f t="shared" si="2"/>
        <v>45911</v>
      </c>
      <c r="I15" s="142">
        <f>(F15+28)</f>
        <v>45911</v>
      </c>
      <c r="J15" s="142">
        <f t="shared" si="3"/>
        <v>45911</v>
      </c>
      <c r="K15" s="96">
        <f t="shared" si="1"/>
        <v>45913</v>
      </c>
      <c r="L15" s="142"/>
      <c r="M15" s="13"/>
    </row>
    <row r="16" spans="1:13" s="14" customFormat="1" ht="19.5" customHeight="1" x14ac:dyDescent="0.3">
      <c r="A16" s="71"/>
      <c r="B16" s="15" t="s">
        <v>117</v>
      </c>
      <c r="C16" s="172" t="s">
        <v>118</v>
      </c>
      <c r="D16" s="84">
        <f t="shared" si="0"/>
        <v>45883</v>
      </c>
      <c r="E16" s="192">
        <v>45883</v>
      </c>
      <c r="F16" s="192">
        <v>45890</v>
      </c>
      <c r="G16" s="192">
        <v>45903</v>
      </c>
      <c r="H16" s="142">
        <f t="shared" si="2"/>
        <v>45918</v>
      </c>
      <c r="I16" s="142">
        <f t="shared" si="4"/>
        <v>45918</v>
      </c>
      <c r="J16" s="142">
        <f t="shared" si="3"/>
        <v>45918</v>
      </c>
      <c r="K16" s="96">
        <f t="shared" si="1"/>
        <v>45920</v>
      </c>
      <c r="L16" s="142"/>
      <c r="M16" s="13"/>
    </row>
    <row r="17" spans="1:13" s="14" customFormat="1" ht="19.5" customHeight="1" thickBot="1" x14ac:dyDescent="0.35">
      <c r="A17" s="71"/>
      <c r="B17" s="17" t="s">
        <v>82</v>
      </c>
      <c r="C17" s="173" t="s">
        <v>119</v>
      </c>
      <c r="D17" s="18">
        <f t="shared" si="0"/>
        <v>45890</v>
      </c>
      <c r="E17" s="141">
        <v>45890</v>
      </c>
      <c r="F17" s="141">
        <v>45897</v>
      </c>
      <c r="G17" s="141">
        <v>45910</v>
      </c>
      <c r="H17" s="99">
        <f t="shared" si="2"/>
        <v>45925</v>
      </c>
      <c r="I17" s="99">
        <f t="shared" si="4"/>
        <v>45925</v>
      </c>
      <c r="J17" s="99">
        <f t="shared" si="3"/>
        <v>45925</v>
      </c>
      <c r="K17" s="100">
        <f t="shared" si="1"/>
        <v>45927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5" t="s">
        <v>4</v>
      </c>
      <c r="D20" s="240" t="s">
        <v>92</v>
      </c>
      <c r="E20" s="207" t="s">
        <v>32</v>
      </c>
      <c r="F20" s="204" t="s">
        <v>36</v>
      </c>
      <c r="G20" s="194" t="s">
        <v>9</v>
      </c>
      <c r="H20" s="251"/>
      <c r="I20" s="11"/>
      <c r="J20" s="11"/>
      <c r="K20" s="11"/>
    </row>
    <row r="21" spans="1:13" ht="18.75" thickBot="1" x14ac:dyDescent="0.25">
      <c r="B21" s="201"/>
      <c r="C21" s="203"/>
      <c r="D21" s="244"/>
      <c r="E21" s="208"/>
      <c r="F21" s="255"/>
      <c r="G21" s="195"/>
      <c r="H21" s="252"/>
      <c r="I21" s="11"/>
      <c r="J21" s="11"/>
      <c r="K21" s="11"/>
    </row>
    <row r="22" spans="1:13" ht="18.75" x14ac:dyDescent="0.3">
      <c r="B22" s="15" t="s">
        <v>44</v>
      </c>
      <c r="C22" s="172" t="s">
        <v>98</v>
      </c>
      <c r="D22" s="84">
        <f>E22</f>
        <v>45847</v>
      </c>
      <c r="E22" s="33">
        <v>45847</v>
      </c>
      <c r="F22" s="189">
        <v>45851</v>
      </c>
      <c r="G22" s="186">
        <f>F22+25</f>
        <v>45876</v>
      </c>
      <c r="H22" s="149"/>
      <c r="I22" s="11"/>
      <c r="J22" s="11"/>
      <c r="K22" s="11"/>
    </row>
    <row r="23" spans="1:13" ht="18.75" x14ac:dyDescent="0.3">
      <c r="B23" s="15" t="s">
        <v>67</v>
      </c>
      <c r="C23" s="172" t="s">
        <v>99</v>
      </c>
      <c r="D23" s="84">
        <f>E23</f>
        <v>45854</v>
      </c>
      <c r="E23" s="33">
        <v>45854</v>
      </c>
      <c r="F23" s="189">
        <v>45858</v>
      </c>
      <c r="G23" s="186">
        <f>F23+25</f>
        <v>45883</v>
      </c>
      <c r="H23" s="149"/>
      <c r="I23" s="11"/>
      <c r="J23" s="11"/>
      <c r="K23" s="11"/>
    </row>
    <row r="24" spans="1:13" ht="19.5" thickBot="1" x14ac:dyDescent="0.35">
      <c r="B24" s="17" t="s">
        <v>47</v>
      </c>
      <c r="C24" s="173" t="s">
        <v>102</v>
      </c>
      <c r="D24" s="18">
        <f>E24</f>
        <v>45861</v>
      </c>
      <c r="E24" s="28">
        <v>45861</v>
      </c>
      <c r="F24" s="188">
        <v>45865</v>
      </c>
      <c r="G24" s="187">
        <f>F24+25</f>
        <v>45890</v>
      </c>
      <c r="H24" s="149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6" t="s">
        <v>3</v>
      </c>
      <c r="C27" s="236" t="s">
        <v>4</v>
      </c>
      <c r="D27" s="236" t="s">
        <v>92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7"/>
      <c r="C28" s="237"/>
      <c r="D28" s="237"/>
      <c r="E28" s="205"/>
      <c r="F28" s="205"/>
      <c r="G28" s="205"/>
      <c r="H28" s="205"/>
      <c r="I28" s="258"/>
      <c r="J28" s="258"/>
      <c r="K28" s="245"/>
    </row>
    <row r="29" spans="1:13" ht="19.5" customHeight="1" x14ac:dyDescent="0.3">
      <c r="B29" s="15" t="s">
        <v>44</v>
      </c>
      <c r="C29" s="172" t="s">
        <v>98</v>
      </c>
      <c r="D29" s="84">
        <f t="shared" ref="D29:D34" si="5">E29</f>
        <v>45847</v>
      </c>
      <c r="E29" s="33">
        <v>45847</v>
      </c>
      <c r="F29" s="189">
        <v>45852</v>
      </c>
      <c r="G29" s="189">
        <v>45863</v>
      </c>
      <c r="H29" s="64">
        <f>F29+22</f>
        <v>45874</v>
      </c>
      <c r="I29" s="33">
        <f t="shared" ref="I29:I34" si="6">F29+27</f>
        <v>45879</v>
      </c>
      <c r="J29" s="33">
        <f t="shared" ref="J29:J34" si="7">F29+25</f>
        <v>45877</v>
      </c>
      <c r="K29" s="30">
        <f t="shared" ref="K29:K34" si="8">F29+28</f>
        <v>45880</v>
      </c>
    </row>
    <row r="30" spans="1:13" ht="19.5" customHeight="1" x14ac:dyDescent="0.3">
      <c r="B30" s="15" t="s">
        <v>67</v>
      </c>
      <c r="C30" s="172" t="s">
        <v>99</v>
      </c>
      <c r="D30" s="84">
        <f t="shared" si="5"/>
        <v>45854</v>
      </c>
      <c r="E30" s="33">
        <v>45854</v>
      </c>
      <c r="F30" s="189">
        <v>45859</v>
      </c>
      <c r="G30" s="189">
        <v>45869</v>
      </c>
      <c r="H30" s="33">
        <f t="shared" ref="H30:H34" si="9">F30+22</f>
        <v>45881</v>
      </c>
      <c r="I30" s="33">
        <f t="shared" si="6"/>
        <v>45886</v>
      </c>
      <c r="J30" s="33">
        <f t="shared" si="7"/>
        <v>45884</v>
      </c>
      <c r="K30" s="30">
        <f t="shared" si="8"/>
        <v>45887</v>
      </c>
    </row>
    <row r="31" spans="1:13" ht="19.5" customHeight="1" x14ac:dyDescent="0.3">
      <c r="B31" s="15" t="s">
        <v>47</v>
      </c>
      <c r="C31" s="172" t="s">
        <v>102</v>
      </c>
      <c r="D31" s="84">
        <f t="shared" si="5"/>
        <v>45861</v>
      </c>
      <c r="E31" s="33">
        <v>45861</v>
      </c>
      <c r="F31" s="189">
        <v>45865</v>
      </c>
      <c r="G31" s="189">
        <v>45877</v>
      </c>
      <c r="H31" s="33">
        <f t="shared" si="9"/>
        <v>45887</v>
      </c>
      <c r="I31" s="33">
        <f t="shared" si="6"/>
        <v>45892</v>
      </c>
      <c r="J31" s="33">
        <f t="shared" si="7"/>
        <v>45890</v>
      </c>
      <c r="K31" s="30">
        <f t="shared" si="8"/>
        <v>45893</v>
      </c>
    </row>
    <row r="32" spans="1:13" ht="19.5" customHeight="1" x14ac:dyDescent="0.3">
      <c r="A32" s="10"/>
      <c r="B32" s="15" t="s">
        <v>61</v>
      </c>
      <c r="C32" s="172" t="s">
        <v>110</v>
      </c>
      <c r="D32" s="84">
        <f t="shared" si="5"/>
        <v>45868</v>
      </c>
      <c r="E32" s="33">
        <v>45868</v>
      </c>
      <c r="F32" s="167">
        <v>45872</v>
      </c>
      <c r="G32" s="167">
        <v>45884</v>
      </c>
      <c r="H32" s="33">
        <f t="shared" si="9"/>
        <v>45894</v>
      </c>
      <c r="I32" s="33">
        <f t="shared" si="6"/>
        <v>45899</v>
      </c>
      <c r="J32" s="33">
        <f t="shared" si="7"/>
        <v>45897</v>
      </c>
      <c r="K32" s="30">
        <f t="shared" si="8"/>
        <v>45900</v>
      </c>
    </row>
    <row r="33" spans="1:12" ht="19.5" customHeight="1" x14ac:dyDescent="0.3">
      <c r="A33" s="10"/>
      <c r="B33" s="15" t="s">
        <v>109</v>
      </c>
      <c r="C33" s="172" t="s">
        <v>116</v>
      </c>
      <c r="D33" s="84">
        <f t="shared" si="5"/>
        <v>45875</v>
      </c>
      <c r="E33" s="33">
        <v>45875</v>
      </c>
      <c r="F33" s="189">
        <v>45880</v>
      </c>
      <c r="G33" s="189">
        <v>45891</v>
      </c>
      <c r="H33" s="33">
        <f t="shared" si="9"/>
        <v>45902</v>
      </c>
      <c r="I33" s="33">
        <f t="shared" si="6"/>
        <v>45907</v>
      </c>
      <c r="J33" s="33">
        <f t="shared" si="7"/>
        <v>45905</v>
      </c>
      <c r="K33" s="30">
        <f t="shared" si="8"/>
        <v>45908</v>
      </c>
    </row>
    <row r="34" spans="1:12" ht="19.5" customHeight="1" thickBot="1" x14ac:dyDescent="0.35">
      <c r="B34" s="17" t="s">
        <v>44</v>
      </c>
      <c r="C34" s="173" t="s">
        <v>127</v>
      </c>
      <c r="D34" s="18">
        <f t="shared" si="5"/>
        <v>45881</v>
      </c>
      <c r="E34" s="28">
        <v>45881</v>
      </c>
      <c r="F34" s="151">
        <v>45886</v>
      </c>
      <c r="G34" s="151">
        <v>45898</v>
      </c>
      <c r="H34" s="28">
        <f t="shared" si="9"/>
        <v>45908</v>
      </c>
      <c r="I34" s="28">
        <f t="shared" si="6"/>
        <v>45913</v>
      </c>
      <c r="J34" s="28">
        <f t="shared" si="7"/>
        <v>45911</v>
      </c>
      <c r="K34" s="31">
        <f t="shared" si="8"/>
        <v>45914</v>
      </c>
    </row>
    <row r="35" spans="1:12" ht="18.75" x14ac:dyDescent="0.3">
      <c r="B35" s="217"/>
      <c r="C35" s="246"/>
      <c r="D35" s="87"/>
      <c r="E35" s="224"/>
      <c r="F35" s="224"/>
      <c r="G35" s="224"/>
      <c r="H35" s="24"/>
      <c r="I35" s="8"/>
      <c r="J35" s="11"/>
      <c r="K35" s="8"/>
    </row>
    <row r="36" spans="1:12" ht="18.75" x14ac:dyDescent="0.3">
      <c r="B36" s="217"/>
      <c r="C36" s="217"/>
      <c r="D36" s="86"/>
      <c r="E36" s="259"/>
      <c r="F36" s="259"/>
      <c r="G36" s="259"/>
      <c r="H36" s="24"/>
      <c r="I36" s="8"/>
      <c r="J36" s="8"/>
      <c r="K36" s="8"/>
    </row>
    <row r="37" spans="1:12" ht="18.75" x14ac:dyDescent="0.3">
      <c r="B37" s="35"/>
      <c r="C37" s="36"/>
      <c r="D37" s="164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4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4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4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4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4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4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4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4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4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5" t="s">
        <v>4</v>
      </c>
      <c r="D48" s="236" t="s">
        <v>92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6"/>
      <c r="D49" s="237"/>
      <c r="E49" s="208"/>
      <c r="F49" s="208"/>
      <c r="G49" s="208"/>
      <c r="H49" s="258"/>
      <c r="I49" s="208"/>
      <c r="J49" s="195"/>
      <c r="K49" s="8"/>
      <c r="L49" s="10"/>
    </row>
    <row r="50" spans="1:12" ht="19.5" customHeight="1" x14ac:dyDescent="0.3">
      <c r="B50" s="25" t="str">
        <f t="shared" ref="B50:C55" si="10">B29</f>
        <v>KOTA LARIS</v>
      </c>
      <c r="C50" s="172" t="str">
        <f t="shared" si="10"/>
        <v>090N</v>
      </c>
      <c r="D50" s="84">
        <f t="shared" ref="D50:D55" si="11">D29</f>
        <v>45847</v>
      </c>
      <c r="E50" s="33">
        <f t="shared" ref="E50:G54" si="12">E29</f>
        <v>45847</v>
      </c>
      <c r="F50" s="33">
        <f t="shared" si="12"/>
        <v>45852</v>
      </c>
      <c r="G50" s="33">
        <f>G29</f>
        <v>45863</v>
      </c>
      <c r="H50" s="64">
        <f>F50+31</f>
        <v>45883</v>
      </c>
      <c r="I50" s="33">
        <f>F50+28</f>
        <v>45880</v>
      </c>
      <c r="J50" s="30">
        <f>G50+28</f>
        <v>45891</v>
      </c>
      <c r="K50" s="8"/>
      <c r="L50" s="10"/>
    </row>
    <row r="51" spans="1:12" ht="19.5" customHeight="1" x14ac:dyDescent="0.3">
      <c r="B51" s="25" t="str">
        <f t="shared" si="10"/>
        <v>OOCL HOUSTON</v>
      </c>
      <c r="C51" s="172" t="str">
        <f t="shared" si="10"/>
        <v>209N</v>
      </c>
      <c r="D51" s="84">
        <f t="shared" si="11"/>
        <v>45854</v>
      </c>
      <c r="E51" s="33">
        <f t="shared" si="12"/>
        <v>45854</v>
      </c>
      <c r="F51" s="33">
        <f t="shared" si="12"/>
        <v>45859</v>
      </c>
      <c r="G51" s="33">
        <f t="shared" si="12"/>
        <v>45869</v>
      </c>
      <c r="H51" s="33">
        <f>F51+31</f>
        <v>45890</v>
      </c>
      <c r="I51" s="33">
        <f t="shared" ref="I51:J54" si="13">F51+28</f>
        <v>45887</v>
      </c>
      <c r="J51" s="30">
        <f>G51+28</f>
        <v>45897</v>
      </c>
      <c r="K51" s="8"/>
      <c r="L51" s="10"/>
    </row>
    <row r="52" spans="1:12" ht="19.5" customHeight="1" x14ac:dyDescent="0.3">
      <c r="B52" s="25" t="str">
        <f t="shared" si="10"/>
        <v>KOTA LUMAYAN</v>
      </c>
      <c r="C52" s="172" t="str">
        <f t="shared" si="10"/>
        <v>181N</v>
      </c>
      <c r="D52" s="84">
        <f t="shared" si="11"/>
        <v>45861</v>
      </c>
      <c r="E52" s="33">
        <f>E31</f>
        <v>45861</v>
      </c>
      <c r="F52" s="33">
        <f t="shared" si="12"/>
        <v>45865</v>
      </c>
      <c r="G52" s="33">
        <f t="shared" si="12"/>
        <v>45877</v>
      </c>
      <c r="H52" s="33">
        <f t="shared" ref="H52" si="14">F52+31</f>
        <v>45896</v>
      </c>
      <c r="I52" s="33">
        <f t="shared" si="13"/>
        <v>45893</v>
      </c>
      <c r="J52" s="30">
        <f t="shared" si="13"/>
        <v>45905</v>
      </c>
      <c r="K52" s="8"/>
      <c r="L52" s="10"/>
    </row>
    <row r="53" spans="1:12" ht="19.5" customHeight="1" x14ac:dyDescent="0.3">
      <c r="B53" s="25" t="str">
        <f t="shared" si="10"/>
        <v>OOCL BRISBANE</v>
      </c>
      <c r="C53" s="172" t="str">
        <f t="shared" si="10"/>
        <v>241N</v>
      </c>
      <c r="D53" s="84">
        <f t="shared" si="11"/>
        <v>45868</v>
      </c>
      <c r="E53" s="33">
        <f>E32</f>
        <v>45868</v>
      </c>
      <c r="F53" s="33">
        <f t="shared" si="12"/>
        <v>45872</v>
      </c>
      <c r="G53" s="33">
        <f t="shared" si="12"/>
        <v>45884</v>
      </c>
      <c r="H53" s="33">
        <f>F53+31</f>
        <v>45903</v>
      </c>
      <c r="I53" s="33">
        <f>F53+28</f>
        <v>45900</v>
      </c>
      <c r="J53" s="30">
        <f t="shared" si="13"/>
        <v>45912</v>
      </c>
      <c r="K53" s="8"/>
      <c r="L53" s="10"/>
    </row>
    <row r="54" spans="1:12" ht="19.5" customHeight="1" x14ac:dyDescent="0.3">
      <c r="B54" s="25" t="str">
        <f t="shared" si="10"/>
        <v>OOCL YOKOHAMA</v>
      </c>
      <c r="C54" s="172" t="str">
        <f t="shared" si="10"/>
        <v>203N</v>
      </c>
      <c r="D54" s="84">
        <f t="shared" si="11"/>
        <v>45875</v>
      </c>
      <c r="E54" s="33">
        <f t="shared" si="12"/>
        <v>45875</v>
      </c>
      <c r="F54" s="33">
        <f t="shared" si="12"/>
        <v>45880</v>
      </c>
      <c r="G54" s="33">
        <f t="shared" si="12"/>
        <v>45891</v>
      </c>
      <c r="H54" s="33">
        <f>F54+31</f>
        <v>45911</v>
      </c>
      <c r="I54" s="33">
        <f>F54+28</f>
        <v>45908</v>
      </c>
      <c r="J54" s="30">
        <f t="shared" si="13"/>
        <v>45919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0"/>
        <v>KOTA LARIS</v>
      </c>
      <c r="C55" s="173" t="str">
        <f t="shared" si="10"/>
        <v>091N</v>
      </c>
      <c r="D55" s="84">
        <f t="shared" si="11"/>
        <v>45881</v>
      </c>
      <c r="E55" s="28">
        <f>E34</f>
        <v>45881</v>
      </c>
      <c r="F55" s="33">
        <f>F34</f>
        <v>45886</v>
      </c>
      <c r="G55" s="33">
        <f t="shared" ref="G55" si="15">G34</f>
        <v>45898</v>
      </c>
      <c r="H55" s="28">
        <f>F55+31</f>
        <v>45917</v>
      </c>
      <c r="I55" s="28">
        <f t="shared" ref="I55" si="16">F55+45</f>
        <v>45931</v>
      </c>
      <c r="J55" s="31">
        <f>F55+28</f>
        <v>45914</v>
      </c>
      <c r="K55" s="8"/>
    </row>
    <row r="56" spans="1:12" ht="25.5" customHeight="1" thickBot="1" x14ac:dyDescent="0.55000000000000004">
      <c r="B56" s="260" t="s">
        <v>19</v>
      </c>
      <c r="C56" s="260"/>
      <c r="D56" s="260"/>
      <c r="E56" s="260"/>
      <c r="F56" s="260"/>
      <c r="G56" s="260"/>
      <c r="H56" s="260"/>
      <c r="I56" s="260"/>
      <c r="J56" s="260"/>
      <c r="K56" s="8"/>
    </row>
    <row r="57" spans="1:12" ht="18" customHeight="1" x14ac:dyDescent="0.25">
      <c r="B57" s="200" t="s">
        <v>3</v>
      </c>
      <c r="C57" s="215" t="s">
        <v>4</v>
      </c>
      <c r="D57" s="236" t="s">
        <v>92</v>
      </c>
      <c r="E57" s="207" t="s">
        <v>32</v>
      </c>
      <c r="F57" s="207" t="s">
        <v>36</v>
      </c>
      <c r="G57" s="207" t="s">
        <v>15</v>
      </c>
      <c r="H57" s="207" t="s">
        <v>76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6"/>
      <c r="D58" s="237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 t="shared" ref="B59:C63" si="17">B29</f>
        <v>KOTA LARIS</v>
      </c>
      <c r="C59" s="172" t="str">
        <f t="shared" si="17"/>
        <v>090N</v>
      </c>
      <c r="D59" s="84">
        <f>D29</f>
        <v>45847</v>
      </c>
      <c r="E59" s="33">
        <f t="shared" ref="E59:G62" si="18">E29</f>
        <v>45847</v>
      </c>
      <c r="F59" s="33">
        <f>F29</f>
        <v>45852</v>
      </c>
      <c r="G59" s="33">
        <f>G29</f>
        <v>45863</v>
      </c>
      <c r="H59" s="33">
        <f>F59+48</f>
        <v>45900</v>
      </c>
      <c r="I59" s="33">
        <f>F59+48</f>
        <v>45900</v>
      </c>
      <c r="J59" s="30">
        <f>F59+45</f>
        <v>45897</v>
      </c>
      <c r="K59" s="8"/>
    </row>
    <row r="60" spans="1:12" ht="19.5" customHeight="1" x14ac:dyDescent="0.3">
      <c r="B60" s="25" t="str">
        <f t="shared" si="17"/>
        <v>OOCL HOUSTON</v>
      </c>
      <c r="C60" s="172" t="str">
        <f t="shared" si="17"/>
        <v>209N</v>
      </c>
      <c r="D60" s="84">
        <f>D30</f>
        <v>45854</v>
      </c>
      <c r="E60" s="33">
        <f t="shared" si="18"/>
        <v>45854</v>
      </c>
      <c r="F60" s="33">
        <f t="shared" si="18"/>
        <v>45859</v>
      </c>
      <c r="G60" s="33">
        <f>G30</f>
        <v>45869</v>
      </c>
      <c r="H60" s="33">
        <f t="shared" ref="H60:H63" si="19">F60+48</f>
        <v>45907</v>
      </c>
      <c r="I60" s="33">
        <f t="shared" ref="I60:I63" si="20">F60+48</f>
        <v>45907</v>
      </c>
      <c r="J60" s="30">
        <f t="shared" ref="J60:J63" si="21">F60+45</f>
        <v>45904</v>
      </c>
      <c r="K60" s="8"/>
    </row>
    <row r="61" spans="1:12" ht="19.5" customHeight="1" x14ac:dyDescent="0.3">
      <c r="B61" s="25" t="str">
        <f t="shared" si="17"/>
        <v>KOTA LUMAYAN</v>
      </c>
      <c r="C61" s="172" t="str">
        <f t="shared" si="17"/>
        <v>181N</v>
      </c>
      <c r="D61" s="84">
        <f>D31</f>
        <v>45861</v>
      </c>
      <c r="E61" s="33">
        <f>E31</f>
        <v>45861</v>
      </c>
      <c r="F61" s="33">
        <f t="shared" si="18"/>
        <v>45865</v>
      </c>
      <c r="G61" s="33">
        <f t="shared" si="18"/>
        <v>45877</v>
      </c>
      <c r="H61" s="33">
        <f t="shared" si="19"/>
        <v>45913</v>
      </c>
      <c r="I61" s="33">
        <f t="shared" si="20"/>
        <v>45913</v>
      </c>
      <c r="J61" s="30">
        <f t="shared" si="21"/>
        <v>45910</v>
      </c>
      <c r="K61" s="8"/>
    </row>
    <row r="62" spans="1:12" ht="19.5" customHeight="1" x14ac:dyDescent="0.3">
      <c r="B62" s="25" t="str">
        <f t="shared" si="17"/>
        <v>OOCL BRISBANE</v>
      </c>
      <c r="C62" s="172" t="str">
        <f t="shared" si="17"/>
        <v>241N</v>
      </c>
      <c r="D62" s="84">
        <f>D32</f>
        <v>45868</v>
      </c>
      <c r="E62" s="33">
        <f>E32</f>
        <v>45868</v>
      </c>
      <c r="F62" s="33">
        <f t="shared" si="18"/>
        <v>45872</v>
      </c>
      <c r="G62" s="33">
        <f t="shared" si="18"/>
        <v>45884</v>
      </c>
      <c r="H62" s="33">
        <f t="shared" si="19"/>
        <v>45920</v>
      </c>
      <c r="I62" s="33">
        <f t="shared" si="20"/>
        <v>45920</v>
      </c>
      <c r="J62" s="30">
        <f t="shared" si="21"/>
        <v>45917</v>
      </c>
      <c r="K62" s="8"/>
    </row>
    <row r="63" spans="1:12" ht="19.5" customHeight="1" thickBot="1" x14ac:dyDescent="0.35">
      <c r="B63" s="25" t="str">
        <f t="shared" si="17"/>
        <v>OOCL YOKOHAMA</v>
      </c>
      <c r="C63" s="172" t="str">
        <f t="shared" si="17"/>
        <v>203N</v>
      </c>
      <c r="D63" s="84">
        <f>D33</f>
        <v>45875</v>
      </c>
      <c r="E63" s="33">
        <f>E33</f>
        <v>45875</v>
      </c>
      <c r="F63" s="33">
        <f>F33</f>
        <v>45880</v>
      </c>
      <c r="G63" s="33">
        <f>G33</f>
        <v>45891</v>
      </c>
      <c r="H63" s="33">
        <f t="shared" si="19"/>
        <v>45928</v>
      </c>
      <c r="I63" s="33">
        <f t="shared" si="20"/>
        <v>45928</v>
      </c>
      <c r="J63" s="30">
        <f t="shared" si="21"/>
        <v>45925</v>
      </c>
      <c r="K63" s="8"/>
    </row>
    <row r="64" spans="1:12" ht="24.75" customHeight="1" thickBot="1" x14ac:dyDescent="0.55000000000000004">
      <c r="B64" s="260" t="s">
        <v>21</v>
      </c>
      <c r="C64" s="260"/>
      <c r="D64" s="260"/>
      <c r="E64" s="260"/>
      <c r="F64" s="260"/>
      <c r="G64" s="260"/>
      <c r="H64" s="260"/>
      <c r="I64" s="260"/>
      <c r="J64" s="260"/>
      <c r="K64" s="8"/>
    </row>
    <row r="65" spans="2:11" ht="20.25" customHeight="1" x14ac:dyDescent="0.25">
      <c r="B65" s="200" t="s">
        <v>3</v>
      </c>
      <c r="C65" s="215" t="s">
        <v>4</v>
      </c>
      <c r="D65" s="236" t="s">
        <v>92</v>
      </c>
      <c r="E65" s="207" t="s">
        <v>32</v>
      </c>
      <c r="F65" s="207" t="s">
        <v>36</v>
      </c>
      <c r="G65" s="207" t="s">
        <v>15</v>
      </c>
      <c r="H65" s="207" t="s">
        <v>93</v>
      </c>
      <c r="I65" s="207" t="s">
        <v>94</v>
      </c>
      <c r="J65" s="194" t="s">
        <v>53</v>
      </c>
      <c r="K65" s="8"/>
    </row>
    <row r="66" spans="2:11" ht="20.25" customHeight="1" thickBot="1" x14ac:dyDescent="0.3">
      <c r="B66" s="201"/>
      <c r="C66" s="216"/>
      <c r="D66" s="237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2">B29</f>
        <v>KOTA LARIS</v>
      </c>
      <c r="C67" s="172" t="str">
        <f t="shared" si="22"/>
        <v>090N</v>
      </c>
      <c r="D67" s="84">
        <f>D29</f>
        <v>45847</v>
      </c>
      <c r="E67" s="33">
        <f t="shared" ref="E67:G70" si="23">E29</f>
        <v>45847</v>
      </c>
      <c r="F67" s="33">
        <f t="shared" si="23"/>
        <v>45852</v>
      </c>
      <c r="G67" s="33">
        <f t="shared" si="23"/>
        <v>45863</v>
      </c>
      <c r="H67" s="33">
        <f>F67+42</f>
        <v>45894</v>
      </c>
      <c r="I67" s="33">
        <f>F67+51</f>
        <v>45903</v>
      </c>
      <c r="J67" s="30">
        <f>F67+51</f>
        <v>45903</v>
      </c>
      <c r="K67" s="8"/>
    </row>
    <row r="68" spans="2:11" ht="20.25" customHeight="1" x14ac:dyDescent="0.3">
      <c r="B68" s="25" t="str">
        <f t="shared" si="22"/>
        <v>OOCL HOUSTON</v>
      </c>
      <c r="C68" s="172" t="str">
        <f t="shared" si="22"/>
        <v>209N</v>
      </c>
      <c r="D68" s="84">
        <f>D30</f>
        <v>45854</v>
      </c>
      <c r="E68" s="33">
        <f t="shared" si="23"/>
        <v>45854</v>
      </c>
      <c r="F68" s="33">
        <f t="shared" si="23"/>
        <v>45859</v>
      </c>
      <c r="G68" s="33">
        <f t="shared" si="23"/>
        <v>45869</v>
      </c>
      <c r="H68" s="33">
        <f t="shared" ref="H68:H70" si="24">F68+42</f>
        <v>45901</v>
      </c>
      <c r="I68" s="33">
        <f t="shared" ref="I68:I70" si="25">F68+51</f>
        <v>45910</v>
      </c>
      <c r="J68" s="30">
        <f>F68+51</f>
        <v>45910</v>
      </c>
      <c r="K68" s="8"/>
    </row>
    <row r="69" spans="2:11" ht="20.25" customHeight="1" x14ac:dyDescent="0.3">
      <c r="B69" s="25" t="str">
        <f t="shared" si="22"/>
        <v>KOTA LUMAYAN</v>
      </c>
      <c r="C69" s="172" t="str">
        <f t="shared" si="22"/>
        <v>181N</v>
      </c>
      <c r="D69" s="84">
        <f>D31</f>
        <v>45861</v>
      </c>
      <c r="E69" s="33">
        <f>E31</f>
        <v>45861</v>
      </c>
      <c r="F69" s="33">
        <f t="shared" si="23"/>
        <v>45865</v>
      </c>
      <c r="G69" s="33">
        <f t="shared" si="23"/>
        <v>45877</v>
      </c>
      <c r="H69" s="33">
        <f t="shared" si="24"/>
        <v>45907</v>
      </c>
      <c r="I69" s="33">
        <f t="shared" si="25"/>
        <v>45916</v>
      </c>
      <c r="J69" s="30">
        <f>F69+51</f>
        <v>45916</v>
      </c>
      <c r="K69" s="8"/>
    </row>
    <row r="70" spans="2:11" ht="20.25" customHeight="1" thickBot="1" x14ac:dyDescent="0.35">
      <c r="B70" s="26" t="str">
        <f t="shared" si="22"/>
        <v>OOCL BRISBANE</v>
      </c>
      <c r="C70" s="173" t="str">
        <f t="shared" si="22"/>
        <v>241N</v>
      </c>
      <c r="D70" s="18">
        <f>D32</f>
        <v>45868</v>
      </c>
      <c r="E70" s="28">
        <f>E32</f>
        <v>45868</v>
      </c>
      <c r="F70" s="28">
        <f>F32</f>
        <v>45872</v>
      </c>
      <c r="G70" s="28">
        <f t="shared" si="23"/>
        <v>45884</v>
      </c>
      <c r="H70" s="28">
        <f t="shared" si="24"/>
        <v>45914</v>
      </c>
      <c r="I70" s="28">
        <f t="shared" si="25"/>
        <v>45923</v>
      </c>
      <c r="J70" s="31">
        <f>F70+51</f>
        <v>45923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5" t="s">
        <v>4</v>
      </c>
      <c r="D84" s="236" t="s">
        <v>92</v>
      </c>
      <c r="E84" s="207" t="s">
        <v>32</v>
      </c>
      <c r="F84" s="207" t="s">
        <v>36</v>
      </c>
      <c r="G84" s="207" t="s">
        <v>23</v>
      </c>
      <c r="H84" s="261" t="s">
        <v>78</v>
      </c>
      <c r="I84" s="8"/>
      <c r="J84" s="8"/>
      <c r="K84" s="3"/>
    </row>
    <row r="85" spans="2:11" ht="33" customHeight="1" thickBot="1" x14ac:dyDescent="0.3">
      <c r="B85" s="201"/>
      <c r="C85" s="216"/>
      <c r="D85" s="237"/>
      <c r="E85" s="208"/>
      <c r="F85" s="208"/>
      <c r="G85" s="208"/>
      <c r="H85" s="262"/>
      <c r="I85" s="8"/>
      <c r="J85" s="8"/>
      <c r="K85" s="10"/>
    </row>
    <row r="86" spans="2:11" ht="20.25" customHeight="1" x14ac:dyDescent="0.3">
      <c r="B86" s="25" t="s">
        <v>48</v>
      </c>
      <c r="C86" s="125">
        <v>2527</v>
      </c>
      <c r="D86" s="33">
        <f>E86</f>
        <v>45846</v>
      </c>
      <c r="E86" s="33">
        <v>45846</v>
      </c>
      <c r="F86" s="33">
        <v>45853</v>
      </c>
      <c r="G86" s="33">
        <v>45859</v>
      </c>
      <c r="H86" s="30">
        <f t="shared" ref="H86" si="26">G86+7</f>
        <v>45866</v>
      </c>
      <c r="I86" s="8"/>
      <c r="J86" s="145"/>
      <c r="K86" s="10"/>
    </row>
    <row r="87" spans="2:11" ht="20.25" customHeight="1" x14ac:dyDescent="0.3">
      <c r="B87" s="25" t="s">
        <v>68</v>
      </c>
      <c r="C87" s="125">
        <v>2527</v>
      </c>
      <c r="D87" s="33">
        <f>E87</f>
        <v>45853</v>
      </c>
      <c r="E87" s="33">
        <v>45853</v>
      </c>
      <c r="F87" s="33">
        <v>45860</v>
      </c>
      <c r="G87" s="33">
        <v>45865</v>
      </c>
      <c r="H87" s="30">
        <f>G87+7</f>
        <v>45872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2529</v>
      </c>
      <c r="D88" s="33">
        <f>E88</f>
        <v>45860</v>
      </c>
      <c r="E88" s="33">
        <v>45860</v>
      </c>
      <c r="F88" s="33">
        <v>45866</v>
      </c>
      <c r="G88" s="33">
        <v>45871</v>
      </c>
      <c r="H88" s="30">
        <f t="shared" ref="H88:H89" si="27">G88+7</f>
        <v>45878</v>
      </c>
      <c r="I88" s="8"/>
      <c r="J88" s="8"/>
      <c r="K88" s="10"/>
    </row>
    <row r="89" spans="2:11" ht="20.25" customHeight="1" thickBot="1" x14ac:dyDescent="0.35">
      <c r="B89" s="26" t="s">
        <v>68</v>
      </c>
      <c r="C89" s="168">
        <v>2529</v>
      </c>
      <c r="D89" s="28">
        <f>E89</f>
        <v>45873</v>
      </c>
      <c r="E89" s="28">
        <v>45873</v>
      </c>
      <c r="F89" s="28">
        <v>45878</v>
      </c>
      <c r="G89" s="28">
        <v>45884</v>
      </c>
      <c r="H89" s="31">
        <f t="shared" si="27"/>
        <v>45891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8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B47:J47"/>
    <mergeCell ref="E35:E36"/>
    <mergeCell ref="F35:F36"/>
    <mergeCell ref="G35:G3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B25:J25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tabSelected="1"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3" t="s">
        <v>39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2" s="20" customFormat="1" ht="44.25" customHeight="1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2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7" t="s">
        <v>3</v>
      </c>
      <c r="C11" s="215" t="s">
        <v>4</v>
      </c>
      <c r="D11" s="240" t="s">
        <v>92</v>
      </c>
      <c r="E11" s="194" t="s">
        <v>32</v>
      </c>
      <c r="F11" s="194" t="s">
        <v>40</v>
      </c>
      <c r="G11" s="265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9"/>
      <c r="C12" s="264"/>
      <c r="D12" s="244"/>
      <c r="E12" s="245"/>
      <c r="F12" s="245"/>
      <c r="G12" s="266"/>
      <c r="H12" s="263"/>
      <c r="I12" s="245"/>
      <c r="J12" s="245"/>
      <c r="K12" s="245"/>
      <c r="L12" s="8"/>
    </row>
    <row r="13" spans="1:12" ht="18.75" x14ac:dyDescent="0.3">
      <c r="B13" s="169" t="s">
        <v>87</v>
      </c>
      <c r="C13" s="101" t="s">
        <v>97</v>
      </c>
      <c r="D13" s="33">
        <f>E13</f>
        <v>45847</v>
      </c>
      <c r="E13" s="84">
        <v>45847</v>
      </c>
      <c r="F13" s="170">
        <v>45854</v>
      </c>
      <c r="G13" s="170">
        <v>45865</v>
      </c>
      <c r="H13" s="33">
        <f>F13+22</f>
        <v>45876</v>
      </c>
      <c r="I13" s="33">
        <f>F13+25</f>
        <v>45879</v>
      </c>
      <c r="J13" s="33">
        <f>F13+26</f>
        <v>45880</v>
      </c>
      <c r="K13" s="30">
        <f>F13+28</f>
        <v>45882</v>
      </c>
      <c r="L13" s="8"/>
    </row>
    <row r="14" spans="1:12" ht="18.75" x14ac:dyDescent="0.3">
      <c r="B14" s="169" t="s">
        <v>64</v>
      </c>
      <c r="C14" s="101" t="s">
        <v>104</v>
      </c>
      <c r="D14" s="33">
        <f>E14</f>
        <v>45854</v>
      </c>
      <c r="E14" s="84">
        <v>45854</v>
      </c>
      <c r="F14" s="170">
        <v>45861</v>
      </c>
      <c r="G14" s="170">
        <v>45872</v>
      </c>
      <c r="H14" s="33">
        <f>F14+22</f>
        <v>45883</v>
      </c>
      <c r="I14" s="33">
        <f>F14+25</f>
        <v>45886</v>
      </c>
      <c r="J14" s="33">
        <f>F14+26</f>
        <v>45887</v>
      </c>
      <c r="K14" s="30">
        <f>F14+28</f>
        <v>45889</v>
      </c>
      <c r="L14" s="8"/>
    </row>
    <row r="15" spans="1:12" ht="18.75" x14ac:dyDescent="0.3">
      <c r="B15" s="74" t="s">
        <v>46</v>
      </c>
      <c r="C15" s="101" t="s">
        <v>105</v>
      </c>
      <c r="D15" s="33">
        <f>E15</f>
        <v>45861</v>
      </c>
      <c r="E15" s="84">
        <v>45861</v>
      </c>
      <c r="F15" s="102">
        <v>45868</v>
      </c>
      <c r="G15" s="191">
        <v>45879</v>
      </c>
      <c r="H15" s="33">
        <f>F15+22</f>
        <v>45890</v>
      </c>
      <c r="I15" s="33">
        <f>F15+25</f>
        <v>45893</v>
      </c>
      <c r="J15" s="33">
        <f>F15+26</f>
        <v>45894</v>
      </c>
      <c r="K15" s="30">
        <f>F15+28</f>
        <v>45896</v>
      </c>
      <c r="L15" s="8"/>
    </row>
    <row r="16" spans="1:12" ht="19.5" thickBot="1" x14ac:dyDescent="0.35">
      <c r="B16" s="75" t="s">
        <v>86</v>
      </c>
      <c r="C16" s="63" t="s">
        <v>112</v>
      </c>
      <c r="D16" s="28">
        <f>E16</f>
        <v>45868</v>
      </c>
      <c r="E16" s="18">
        <v>45868</v>
      </c>
      <c r="F16" s="66">
        <v>45875</v>
      </c>
      <c r="G16" s="136">
        <v>45886</v>
      </c>
      <c r="H16" s="28">
        <f t="shared" ref="H16" si="0">F16+22</f>
        <v>45897</v>
      </c>
      <c r="I16" s="28">
        <f>F16+25</f>
        <v>45900</v>
      </c>
      <c r="J16" s="28">
        <f t="shared" ref="J16" si="1">F16+26</f>
        <v>45901</v>
      </c>
      <c r="K16" s="31">
        <f t="shared" ref="K16" si="2">F16+28</f>
        <v>45903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8" t="s">
        <v>56</v>
      </c>
      <c r="C18" s="248"/>
      <c r="D18" s="248"/>
      <c r="E18" s="248"/>
      <c r="F18" s="248"/>
      <c r="G18" s="248"/>
      <c r="H18" s="248"/>
      <c r="I18" s="248"/>
      <c r="J18" s="248"/>
      <c r="K18" s="8"/>
      <c r="L18" s="10"/>
    </row>
    <row r="19" spans="1:12" ht="18" customHeight="1" thickBot="1" x14ac:dyDescent="0.3">
      <c r="B19" s="247" t="s">
        <v>3</v>
      </c>
      <c r="C19" s="270" t="s">
        <v>4</v>
      </c>
      <c r="D19" s="240" t="s">
        <v>92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7" t="s">
        <v>52</v>
      </c>
      <c r="K19" s="8"/>
      <c r="L19" s="10"/>
    </row>
    <row r="20" spans="1:12" ht="18" customHeight="1" thickBot="1" x14ac:dyDescent="0.3">
      <c r="B20" s="269"/>
      <c r="C20" s="275"/>
      <c r="D20" s="244"/>
      <c r="E20" s="208"/>
      <c r="F20" s="195"/>
      <c r="G20" s="195"/>
      <c r="H20" s="263"/>
      <c r="I20" s="195"/>
      <c r="J20" s="268"/>
      <c r="K20" s="8"/>
      <c r="L20" s="10"/>
    </row>
    <row r="21" spans="1:12" ht="20.25" customHeight="1" x14ac:dyDescent="0.3">
      <c r="B21" s="103" t="str">
        <f t="shared" ref="B21:G24" si="3">B13</f>
        <v>OOCL CHICAGO</v>
      </c>
      <c r="C21" s="80" t="str">
        <f t="shared" si="3"/>
        <v>111N</v>
      </c>
      <c r="D21" s="158">
        <f>D13</f>
        <v>45847</v>
      </c>
      <c r="E21" s="84">
        <f t="shared" si="3"/>
        <v>45847</v>
      </c>
      <c r="F21" s="102">
        <f t="shared" si="3"/>
        <v>45854</v>
      </c>
      <c r="G21" s="102">
        <f t="shared" si="3"/>
        <v>45865</v>
      </c>
      <c r="H21" s="64">
        <f>F21+31</f>
        <v>45885</v>
      </c>
      <c r="I21" s="33">
        <f>F21+28</f>
        <v>45882</v>
      </c>
      <c r="J21" s="30">
        <f>G21+28</f>
        <v>45893</v>
      </c>
      <c r="K21" s="8"/>
      <c r="L21" s="10"/>
    </row>
    <row r="22" spans="1:12" ht="20.25" customHeight="1" x14ac:dyDescent="0.3">
      <c r="B22" s="74" t="str">
        <f t="shared" si="3"/>
        <v>JOGELA</v>
      </c>
      <c r="C22" s="125" t="str">
        <f t="shared" si="3"/>
        <v>205N</v>
      </c>
      <c r="D22" s="33">
        <f>D14</f>
        <v>45854</v>
      </c>
      <c r="E22" s="84">
        <f t="shared" si="3"/>
        <v>45854</v>
      </c>
      <c r="F22" s="124">
        <f t="shared" si="3"/>
        <v>45861</v>
      </c>
      <c r="G22" s="124">
        <f t="shared" si="3"/>
        <v>45872</v>
      </c>
      <c r="H22" s="33">
        <f>F22+31</f>
        <v>45892</v>
      </c>
      <c r="I22" s="33">
        <f t="shared" ref="I22:J24" si="4">F22+28</f>
        <v>45889</v>
      </c>
      <c r="J22" s="30">
        <f>G22+28</f>
        <v>45900</v>
      </c>
      <c r="K22" s="8"/>
      <c r="L22" s="10"/>
    </row>
    <row r="23" spans="1:12" ht="20.25" customHeight="1" x14ac:dyDescent="0.3">
      <c r="B23" s="117" t="str">
        <f t="shared" si="3"/>
        <v>COSCO GENOA</v>
      </c>
      <c r="C23" s="101" t="str">
        <f t="shared" si="3"/>
        <v>093N</v>
      </c>
      <c r="D23" s="158">
        <f>D15</f>
        <v>45861</v>
      </c>
      <c r="E23" s="84">
        <f t="shared" si="3"/>
        <v>45861</v>
      </c>
      <c r="F23" s="124">
        <f t="shared" si="3"/>
        <v>45868</v>
      </c>
      <c r="G23" s="124">
        <f t="shared" si="3"/>
        <v>45879</v>
      </c>
      <c r="H23" s="33">
        <f t="shared" ref="H23" si="5">F23+31</f>
        <v>45899</v>
      </c>
      <c r="I23" s="33">
        <f t="shared" si="4"/>
        <v>45896</v>
      </c>
      <c r="J23" s="30">
        <f t="shared" si="4"/>
        <v>45907</v>
      </c>
      <c r="K23" s="8"/>
      <c r="L23" s="10"/>
    </row>
    <row r="24" spans="1:12" ht="20.25" customHeight="1" thickBot="1" x14ac:dyDescent="0.35">
      <c r="B24" s="75" t="str">
        <f t="shared" si="3"/>
        <v>OOCL PANAMA</v>
      </c>
      <c r="C24" s="63" t="str">
        <f t="shared" si="3"/>
        <v>325N</v>
      </c>
      <c r="D24" s="159">
        <f>D16</f>
        <v>45868</v>
      </c>
      <c r="E24" s="18">
        <f t="shared" si="3"/>
        <v>45868</v>
      </c>
      <c r="F24" s="66">
        <f t="shared" si="3"/>
        <v>45875</v>
      </c>
      <c r="G24" s="66">
        <f t="shared" si="3"/>
        <v>45886</v>
      </c>
      <c r="H24" s="28">
        <f>F24+31</f>
        <v>45906</v>
      </c>
      <c r="I24" s="28">
        <f>F24+28</f>
        <v>45903</v>
      </c>
      <c r="J24" s="31">
        <f t="shared" si="4"/>
        <v>45914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8" t="s">
        <v>19</v>
      </c>
      <c r="C26" s="248"/>
      <c r="D26" s="248"/>
      <c r="E26" s="248"/>
      <c r="F26" s="248"/>
      <c r="G26" s="248"/>
      <c r="H26" s="248"/>
      <c r="I26" s="248"/>
      <c r="J26" s="248"/>
      <c r="K26" s="8"/>
    </row>
    <row r="27" spans="1:12" ht="18" customHeight="1" x14ac:dyDescent="0.25">
      <c r="B27" s="247" t="s">
        <v>3</v>
      </c>
      <c r="C27" s="270" t="s">
        <v>4</v>
      </c>
      <c r="D27" s="240" t="s">
        <v>92</v>
      </c>
      <c r="E27" s="207" t="s">
        <v>32</v>
      </c>
      <c r="F27" s="194" t="s">
        <v>40</v>
      </c>
      <c r="G27" s="265" t="s">
        <v>15</v>
      </c>
      <c r="H27" s="265" t="s">
        <v>76</v>
      </c>
      <c r="I27" s="267" t="s">
        <v>54</v>
      </c>
      <c r="J27" s="267" t="s">
        <v>20</v>
      </c>
      <c r="K27" s="8"/>
    </row>
    <row r="28" spans="1:12" ht="18" customHeight="1" thickBot="1" x14ac:dyDescent="0.3">
      <c r="B28" s="269"/>
      <c r="C28" s="271"/>
      <c r="D28" s="244"/>
      <c r="E28" s="208"/>
      <c r="F28" s="195"/>
      <c r="G28" s="272"/>
      <c r="H28" s="273"/>
      <c r="I28" s="274"/>
      <c r="J28" s="274"/>
      <c r="K28" s="8"/>
    </row>
    <row r="29" spans="1:12" ht="20.25" customHeight="1" x14ac:dyDescent="0.3">
      <c r="B29" s="103" t="str">
        <f t="shared" ref="B29:C32" si="6">B13</f>
        <v>OOCL CHICAGO</v>
      </c>
      <c r="C29" s="80" t="str">
        <f t="shared" si="6"/>
        <v>111N</v>
      </c>
      <c r="D29" s="158">
        <f>D21</f>
        <v>45847</v>
      </c>
      <c r="E29" s="84">
        <f t="shared" ref="E29:G32" si="7">E21</f>
        <v>45847</v>
      </c>
      <c r="F29" s="102">
        <f t="shared" si="7"/>
        <v>45854</v>
      </c>
      <c r="G29" s="102">
        <f t="shared" si="7"/>
        <v>45865</v>
      </c>
      <c r="H29" s="64">
        <f>F29+48</f>
        <v>45902</v>
      </c>
      <c r="I29" s="64">
        <f>F29+48</f>
        <v>45902</v>
      </c>
      <c r="J29" s="65">
        <f>F29+45</f>
        <v>45899</v>
      </c>
      <c r="K29" s="8"/>
    </row>
    <row r="30" spans="1:12" ht="20.25" customHeight="1" x14ac:dyDescent="0.3">
      <c r="B30" s="74" t="str">
        <f t="shared" si="6"/>
        <v>JOGELA</v>
      </c>
      <c r="C30" s="125" t="str">
        <f t="shared" si="6"/>
        <v>205N</v>
      </c>
      <c r="D30" s="33">
        <f>D22</f>
        <v>45854</v>
      </c>
      <c r="E30" s="84">
        <f t="shared" si="7"/>
        <v>45854</v>
      </c>
      <c r="F30" s="124">
        <f t="shared" si="7"/>
        <v>45861</v>
      </c>
      <c r="G30" s="124">
        <f t="shared" si="7"/>
        <v>45872</v>
      </c>
      <c r="H30" s="33">
        <f>F30+48</f>
        <v>45909</v>
      </c>
      <c r="I30" s="33">
        <f t="shared" ref="I30:I32" si="8">F30+48</f>
        <v>45909</v>
      </c>
      <c r="J30" s="30">
        <f t="shared" ref="J30:J32" si="9">F30+45</f>
        <v>45906</v>
      </c>
      <c r="K30" s="8"/>
    </row>
    <row r="31" spans="1:12" ht="20.25" customHeight="1" x14ac:dyDescent="0.3">
      <c r="B31" s="117" t="str">
        <f t="shared" si="6"/>
        <v>COSCO GENOA</v>
      </c>
      <c r="C31" s="101" t="str">
        <f t="shared" si="6"/>
        <v>093N</v>
      </c>
      <c r="D31" s="158">
        <f>D23</f>
        <v>45861</v>
      </c>
      <c r="E31" s="84">
        <f t="shared" si="7"/>
        <v>45861</v>
      </c>
      <c r="F31" s="124">
        <f t="shared" si="7"/>
        <v>45868</v>
      </c>
      <c r="G31" s="124">
        <f t="shared" si="7"/>
        <v>45879</v>
      </c>
      <c r="H31" s="33">
        <f t="shared" ref="H31:H32" si="10">F31+48</f>
        <v>45916</v>
      </c>
      <c r="I31" s="33">
        <f t="shared" si="8"/>
        <v>45916</v>
      </c>
      <c r="J31" s="30">
        <f t="shared" si="9"/>
        <v>45913</v>
      </c>
      <c r="K31" s="8"/>
    </row>
    <row r="32" spans="1:12" ht="20.25" customHeight="1" thickBot="1" x14ac:dyDescent="0.35">
      <c r="B32" s="75" t="str">
        <f t="shared" si="6"/>
        <v>OOCL PANAMA</v>
      </c>
      <c r="C32" s="63" t="str">
        <f t="shared" si="6"/>
        <v>325N</v>
      </c>
      <c r="D32" s="159">
        <f>D24</f>
        <v>45868</v>
      </c>
      <c r="E32" s="18">
        <f t="shared" si="7"/>
        <v>45868</v>
      </c>
      <c r="F32" s="66">
        <f t="shared" si="7"/>
        <v>45875</v>
      </c>
      <c r="G32" s="66">
        <f t="shared" si="7"/>
        <v>45886</v>
      </c>
      <c r="H32" s="28">
        <f t="shared" si="10"/>
        <v>45923</v>
      </c>
      <c r="I32" s="28">
        <f t="shared" si="8"/>
        <v>45923</v>
      </c>
      <c r="J32" s="31">
        <f t="shared" si="9"/>
        <v>45920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8" t="s">
        <v>21</v>
      </c>
      <c r="C43" s="248"/>
      <c r="D43" s="248"/>
      <c r="E43" s="248"/>
      <c r="F43" s="248"/>
      <c r="G43" s="248"/>
      <c r="H43" s="248"/>
      <c r="I43" s="248"/>
      <c r="J43" s="248"/>
      <c r="K43" s="8"/>
    </row>
    <row r="44" spans="1:11" ht="20.25" customHeight="1" x14ac:dyDescent="0.25">
      <c r="B44" s="247" t="s">
        <v>3</v>
      </c>
      <c r="C44" s="270" t="s">
        <v>4</v>
      </c>
      <c r="D44" s="240" t="s">
        <v>92</v>
      </c>
      <c r="E44" s="207" t="s">
        <v>32</v>
      </c>
      <c r="F44" s="194" t="s">
        <v>40</v>
      </c>
      <c r="G44" s="194" t="s">
        <v>15</v>
      </c>
      <c r="H44" s="265" t="s">
        <v>93</v>
      </c>
      <c r="I44" s="267" t="s">
        <v>94</v>
      </c>
      <c r="J44" s="194" t="s">
        <v>53</v>
      </c>
      <c r="K44" s="8"/>
    </row>
    <row r="45" spans="1:11" ht="20.25" customHeight="1" thickBot="1" x14ac:dyDescent="0.3">
      <c r="B45" s="269"/>
      <c r="C45" s="271"/>
      <c r="D45" s="244"/>
      <c r="E45" s="208"/>
      <c r="F45" s="195"/>
      <c r="G45" s="195"/>
      <c r="H45" s="272"/>
      <c r="I45" s="268"/>
      <c r="J45" s="195"/>
      <c r="K45" s="8"/>
    </row>
    <row r="46" spans="1:11" ht="20.25" customHeight="1" x14ac:dyDescent="0.3">
      <c r="B46" s="103" t="str">
        <f t="shared" ref="B46:G48" si="11">B13</f>
        <v>OOCL CHICAGO</v>
      </c>
      <c r="C46" s="80" t="str">
        <f t="shared" si="11"/>
        <v>111N</v>
      </c>
      <c r="D46" s="158">
        <f>D13</f>
        <v>45847</v>
      </c>
      <c r="E46" s="84">
        <f t="shared" si="11"/>
        <v>45847</v>
      </c>
      <c r="F46" s="102">
        <f t="shared" si="11"/>
        <v>45854</v>
      </c>
      <c r="G46" s="102">
        <f t="shared" si="11"/>
        <v>45865</v>
      </c>
      <c r="H46" s="64">
        <f>F46+42</f>
        <v>45896</v>
      </c>
      <c r="I46" s="64">
        <f>F46+51</f>
        <v>45905</v>
      </c>
      <c r="J46" s="30">
        <f>F46+51</f>
        <v>45905</v>
      </c>
      <c r="K46" s="8"/>
    </row>
    <row r="47" spans="1:11" ht="20.25" customHeight="1" x14ac:dyDescent="0.3">
      <c r="B47" s="74" t="str">
        <f t="shared" si="11"/>
        <v>JOGELA</v>
      </c>
      <c r="C47" s="125" t="str">
        <f t="shared" si="11"/>
        <v>205N</v>
      </c>
      <c r="D47" s="33">
        <f>D14</f>
        <v>45854</v>
      </c>
      <c r="E47" s="84">
        <f t="shared" si="11"/>
        <v>45854</v>
      </c>
      <c r="F47" s="124">
        <f t="shared" si="11"/>
        <v>45861</v>
      </c>
      <c r="G47" s="124">
        <f t="shared" si="11"/>
        <v>45872</v>
      </c>
      <c r="H47" s="33">
        <f t="shared" ref="H47:H49" si="12">F47+42</f>
        <v>45903</v>
      </c>
      <c r="I47" s="33">
        <f t="shared" ref="I47:I49" si="13">F47+51</f>
        <v>45912</v>
      </c>
      <c r="J47" s="30">
        <f>F47+51</f>
        <v>45912</v>
      </c>
      <c r="K47" s="8"/>
    </row>
    <row r="48" spans="1:11" ht="20.25" customHeight="1" x14ac:dyDescent="0.3">
      <c r="B48" s="117" t="str">
        <f t="shared" si="11"/>
        <v>COSCO GENOA</v>
      </c>
      <c r="C48" s="101" t="str">
        <f t="shared" si="11"/>
        <v>093N</v>
      </c>
      <c r="D48" s="158">
        <f>D15</f>
        <v>45861</v>
      </c>
      <c r="E48" s="84">
        <f t="shared" si="11"/>
        <v>45861</v>
      </c>
      <c r="F48" s="124">
        <f t="shared" si="11"/>
        <v>45868</v>
      </c>
      <c r="G48" s="124">
        <f t="shared" si="11"/>
        <v>45879</v>
      </c>
      <c r="H48" s="33">
        <f t="shared" si="12"/>
        <v>45910</v>
      </c>
      <c r="I48" s="33">
        <f t="shared" si="13"/>
        <v>45919</v>
      </c>
      <c r="J48" s="30">
        <f>F48+51</f>
        <v>45919</v>
      </c>
      <c r="K48" s="8"/>
    </row>
    <row r="49" spans="1:11" ht="20.25" customHeight="1" thickBot="1" x14ac:dyDescent="0.35">
      <c r="B49" s="75" t="str">
        <f t="shared" ref="B49:C49" si="14">B16</f>
        <v>OOCL PANAMA</v>
      </c>
      <c r="C49" s="63" t="str">
        <f t="shared" si="14"/>
        <v>325N</v>
      </c>
      <c r="D49" s="159">
        <f>D16</f>
        <v>45868</v>
      </c>
      <c r="E49" s="18">
        <f t="shared" ref="E49:G49" si="15">E16</f>
        <v>45868</v>
      </c>
      <c r="F49" s="66">
        <f t="shared" si="15"/>
        <v>45875</v>
      </c>
      <c r="G49" s="66">
        <f t="shared" si="15"/>
        <v>45886</v>
      </c>
      <c r="H49" s="28">
        <f t="shared" si="12"/>
        <v>45917</v>
      </c>
      <c r="I49" s="28">
        <f t="shared" si="13"/>
        <v>45926</v>
      </c>
      <c r="J49" s="31">
        <f>F49+51</f>
        <v>45926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7" t="s">
        <v>3</v>
      </c>
      <c r="C53" s="215" t="s">
        <v>4</v>
      </c>
      <c r="D53" s="240" t="s">
        <v>92</v>
      </c>
      <c r="E53" s="194" t="s">
        <v>32</v>
      </c>
      <c r="F53" s="194" t="s">
        <v>40</v>
      </c>
      <c r="G53" s="265" t="s">
        <v>23</v>
      </c>
      <c r="H53" s="224"/>
      <c r="I53" s="224"/>
      <c r="J53" s="8"/>
      <c r="K53" s="8"/>
    </row>
    <row r="54" spans="1:11" ht="25.5" customHeight="1" thickBot="1" x14ac:dyDescent="0.3">
      <c r="B54" s="269"/>
      <c r="C54" s="276"/>
      <c r="D54" s="244"/>
      <c r="E54" s="195"/>
      <c r="F54" s="195"/>
      <c r="G54" s="272"/>
      <c r="H54" s="259"/>
      <c r="I54" s="259"/>
      <c r="J54" s="8"/>
      <c r="K54" s="8"/>
    </row>
    <row r="55" spans="1:11" ht="18" customHeight="1" x14ac:dyDescent="0.3">
      <c r="B55" s="79" t="s">
        <v>69</v>
      </c>
      <c r="C55" s="134">
        <v>2515</v>
      </c>
      <c r="D55" s="84">
        <f>E55</f>
        <v>45847</v>
      </c>
      <c r="E55" s="84">
        <v>45847</v>
      </c>
      <c r="F55" s="84">
        <v>45854</v>
      </c>
      <c r="G55" s="16">
        <v>45867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2515</v>
      </c>
      <c r="D56" s="84">
        <f>E56</f>
        <v>45854</v>
      </c>
      <c r="E56" s="84">
        <v>45854</v>
      </c>
      <c r="F56" s="84">
        <v>45861</v>
      </c>
      <c r="G56" s="16">
        <v>45874</v>
      </c>
      <c r="H56" s="46"/>
      <c r="I56" s="46"/>
      <c r="J56" s="8"/>
      <c r="K56" s="8"/>
    </row>
    <row r="57" spans="1:11" ht="18" customHeight="1" thickBot="1" x14ac:dyDescent="0.35">
      <c r="B57" s="78" t="s">
        <v>115</v>
      </c>
      <c r="C57" s="112">
        <v>2515</v>
      </c>
      <c r="D57" s="18">
        <v>45861</v>
      </c>
      <c r="E57" s="18">
        <v>45861</v>
      </c>
      <c r="F57" s="18">
        <v>45868</v>
      </c>
      <c r="G57" s="19">
        <v>45881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5"/>
      <c r="C102" s="226"/>
      <c r="D102" s="147"/>
      <c r="E102" s="222"/>
      <c r="F102" s="222"/>
      <c r="G102" s="222"/>
      <c r="H102" s="7"/>
      <c r="I102" s="7"/>
      <c r="J102" s="7"/>
    </row>
    <row r="103" spans="2:10" ht="18" customHeight="1" x14ac:dyDescent="0.25">
      <c r="B103" s="225"/>
      <c r="C103" s="225"/>
      <c r="D103" s="146"/>
      <c r="E103" s="223"/>
      <c r="F103" s="223"/>
      <c r="G103" s="223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3" t="s">
        <v>37</v>
      </c>
      <c r="B6" s="213"/>
      <c r="C6" s="213"/>
      <c r="D6" s="213"/>
      <c r="E6" s="213"/>
      <c r="F6" s="213"/>
      <c r="G6" s="213"/>
      <c r="H6" s="213"/>
      <c r="I6" s="213"/>
      <c r="J6" s="213"/>
    </row>
    <row r="7" spans="1:11" s="20" customFormat="1" ht="45" x14ac:dyDescent="0.25">
      <c r="A7" s="213" t="s">
        <v>1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1" s="4" customFormat="1" ht="34.5" x14ac:dyDescent="0.25">
      <c r="A8" s="214" t="str">
        <f>MELBOURNE!A7</f>
        <v>7th July 2025</v>
      </c>
      <c r="B8" s="214"/>
      <c r="C8" s="214"/>
      <c r="D8" s="214"/>
      <c r="E8" s="214"/>
      <c r="F8" s="214"/>
      <c r="G8" s="214"/>
      <c r="H8" s="214"/>
      <c r="I8" s="214"/>
      <c r="J8" s="214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8" t="s">
        <v>3</v>
      </c>
      <c r="C12" s="240" t="s">
        <v>4</v>
      </c>
      <c r="D12" s="240" t="s">
        <v>92</v>
      </c>
      <c r="E12" s="261" t="s">
        <v>32</v>
      </c>
      <c r="F12" s="261" t="s">
        <v>38</v>
      </c>
      <c r="G12" s="261" t="s">
        <v>15</v>
      </c>
      <c r="H12" s="261" t="s">
        <v>58</v>
      </c>
      <c r="I12" s="261" t="s">
        <v>16</v>
      </c>
      <c r="J12" s="277" t="s">
        <v>17</v>
      </c>
      <c r="K12" s="277" t="s">
        <v>49</v>
      </c>
    </row>
    <row r="13" spans="1:11" ht="24.75" customHeight="1" thickBot="1" x14ac:dyDescent="0.3">
      <c r="B13" s="279"/>
      <c r="C13" s="244"/>
      <c r="D13" s="244"/>
      <c r="E13" s="280"/>
      <c r="F13" s="280"/>
      <c r="G13" s="280"/>
      <c r="H13" s="262"/>
      <c r="I13" s="262"/>
      <c r="J13" s="278"/>
      <c r="K13" s="278"/>
    </row>
    <row r="14" spans="1:11" ht="18.75" x14ac:dyDescent="0.3">
      <c r="B14" s="156" t="s">
        <v>87</v>
      </c>
      <c r="C14" s="101" t="s">
        <v>97</v>
      </c>
      <c r="D14" s="33">
        <f>E14</f>
        <v>45852</v>
      </c>
      <c r="E14" s="33">
        <v>45852</v>
      </c>
      <c r="F14" s="33">
        <v>45859</v>
      </c>
      <c r="G14" s="33">
        <v>45865</v>
      </c>
      <c r="H14" s="64">
        <f>F14+20</f>
        <v>45879</v>
      </c>
      <c r="I14" s="64">
        <f>F14+18</f>
        <v>45877</v>
      </c>
      <c r="J14" s="64">
        <f>F14+21</f>
        <v>45880</v>
      </c>
      <c r="K14" s="65">
        <f>G14+17</f>
        <v>45882</v>
      </c>
    </row>
    <row r="15" spans="1:11" ht="18.75" x14ac:dyDescent="0.3">
      <c r="B15" s="156" t="s">
        <v>64</v>
      </c>
      <c r="C15" s="101" t="s">
        <v>104</v>
      </c>
      <c r="D15" s="33">
        <f>E15</f>
        <v>45859</v>
      </c>
      <c r="E15" s="33">
        <v>45859</v>
      </c>
      <c r="F15" s="33">
        <v>45866</v>
      </c>
      <c r="G15" s="33">
        <v>45872</v>
      </c>
      <c r="H15" s="33">
        <f t="shared" ref="H15:H17" si="0">F15+20</f>
        <v>45886</v>
      </c>
      <c r="I15" s="33">
        <f t="shared" ref="I15:I17" si="1">F15+18</f>
        <v>45884</v>
      </c>
      <c r="J15" s="33">
        <f>F15+21</f>
        <v>45887</v>
      </c>
      <c r="K15" s="30">
        <f t="shared" ref="K15:K17" si="2">G15+17</f>
        <v>45889</v>
      </c>
    </row>
    <row r="16" spans="1:11" ht="18.75" x14ac:dyDescent="0.3">
      <c r="B16" s="156" t="s">
        <v>46</v>
      </c>
      <c r="C16" s="101" t="s">
        <v>105</v>
      </c>
      <c r="D16" s="33">
        <f>E16</f>
        <v>45866</v>
      </c>
      <c r="E16" s="33">
        <v>45866</v>
      </c>
      <c r="F16" s="33">
        <v>45873</v>
      </c>
      <c r="G16" s="33">
        <v>45882</v>
      </c>
      <c r="H16" s="33">
        <f t="shared" si="0"/>
        <v>45893</v>
      </c>
      <c r="I16" s="33">
        <f t="shared" si="1"/>
        <v>45891</v>
      </c>
      <c r="J16" s="33">
        <f t="shared" ref="J16:J17" si="3">F16+21</f>
        <v>45894</v>
      </c>
      <c r="K16" s="30">
        <f t="shared" si="2"/>
        <v>45899</v>
      </c>
    </row>
    <row r="17" spans="1:11" ht="18.75" customHeight="1" thickBot="1" x14ac:dyDescent="0.35">
      <c r="B17" s="155" t="s">
        <v>86</v>
      </c>
      <c r="C17" s="63" t="s">
        <v>112</v>
      </c>
      <c r="D17" s="28">
        <f>E17</f>
        <v>45873</v>
      </c>
      <c r="E17" s="28">
        <v>45873</v>
      </c>
      <c r="F17" s="28">
        <v>45880</v>
      </c>
      <c r="G17" s="28">
        <v>45886</v>
      </c>
      <c r="H17" s="28">
        <f t="shared" si="0"/>
        <v>45900</v>
      </c>
      <c r="I17" s="28">
        <f t="shared" si="1"/>
        <v>45898</v>
      </c>
      <c r="J17" s="28">
        <f t="shared" si="3"/>
        <v>45901</v>
      </c>
      <c r="K17" s="31">
        <f t="shared" si="2"/>
        <v>45903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7" t="s">
        <v>3</v>
      </c>
      <c r="C20" s="202" t="s">
        <v>4</v>
      </c>
      <c r="D20" s="240" t="s">
        <v>92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7" t="s">
        <v>52</v>
      </c>
      <c r="K20" s="8"/>
    </row>
    <row r="21" spans="1:11" ht="18" customHeight="1" thickBot="1" x14ac:dyDescent="0.3">
      <c r="B21" s="269"/>
      <c r="C21" s="203"/>
      <c r="D21" s="244"/>
      <c r="E21" s="195"/>
      <c r="F21" s="195"/>
      <c r="G21" s="195"/>
      <c r="H21" s="245"/>
      <c r="I21" s="195"/>
      <c r="J21" s="268"/>
      <c r="K21" s="8"/>
    </row>
    <row r="22" spans="1:11" s="10" customFormat="1" ht="18.75" customHeight="1" x14ac:dyDescent="0.3">
      <c r="A22" s="13"/>
      <c r="B22" s="94" t="str">
        <f t="shared" ref="B22:F25" si="4">B14</f>
        <v>OOCL CHICAGO</v>
      </c>
      <c r="C22" s="80" t="str">
        <f t="shared" si="4"/>
        <v>111N</v>
      </c>
      <c r="D22" s="166">
        <f>E22</f>
        <v>45852</v>
      </c>
      <c r="E22" s="64">
        <f t="shared" si="4"/>
        <v>45852</v>
      </c>
      <c r="F22" s="64">
        <f t="shared" si="4"/>
        <v>45859</v>
      </c>
      <c r="G22" s="64">
        <f>G14</f>
        <v>45865</v>
      </c>
      <c r="H22" s="64">
        <f>F22+31</f>
        <v>45890</v>
      </c>
      <c r="I22" s="64">
        <f>F22+28</f>
        <v>45887</v>
      </c>
      <c r="J22" s="30">
        <f>G22+28</f>
        <v>45893</v>
      </c>
      <c r="K22" s="8"/>
    </row>
    <row r="23" spans="1:11" s="10" customFormat="1" ht="18.75" customHeight="1" x14ac:dyDescent="0.3">
      <c r="A23" s="13"/>
      <c r="B23" s="25" t="str">
        <f t="shared" si="4"/>
        <v>JOGELA</v>
      </c>
      <c r="C23" s="101" t="str">
        <f t="shared" si="4"/>
        <v>205N</v>
      </c>
      <c r="D23" s="158">
        <f>E23</f>
        <v>45859</v>
      </c>
      <c r="E23" s="33">
        <f t="shared" si="4"/>
        <v>45859</v>
      </c>
      <c r="F23" s="33">
        <f t="shared" si="4"/>
        <v>45866</v>
      </c>
      <c r="G23" s="33">
        <f>G15</f>
        <v>45872</v>
      </c>
      <c r="H23" s="33">
        <f>F23+31</f>
        <v>45897</v>
      </c>
      <c r="I23" s="33">
        <f t="shared" ref="I23:J25" si="5">F23+28</f>
        <v>45894</v>
      </c>
      <c r="J23" s="30">
        <f>G23+28</f>
        <v>45900</v>
      </c>
      <c r="K23" s="8"/>
    </row>
    <row r="24" spans="1:11" s="10" customFormat="1" ht="18.75" customHeight="1" x14ac:dyDescent="0.3">
      <c r="A24" s="13"/>
      <c r="B24" s="25" t="str">
        <f t="shared" si="4"/>
        <v>COSCO GENOA</v>
      </c>
      <c r="C24" s="101" t="str">
        <f t="shared" si="4"/>
        <v>093N</v>
      </c>
      <c r="D24" s="158">
        <f>E24</f>
        <v>45866</v>
      </c>
      <c r="E24" s="33">
        <f t="shared" si="4"/>
        <v>45866</v>
      </c>
      <c r="F24" s="33">
        <f t="shared" si="4"/>
        <v>45873</v>
      </c>
      <c r="G24" s="33">
        <f>G16</f>
        <v>45882</v>
      </c>
      <c r="H24" s="33">
        <f t="shared" ref="H24" si="6">F24+31</f>
        <v>45904</v>
      </c>
      <c r="I24" s="33">
        <f t="shared" si="5"/>
        <v>45901</v>
      </c>
      <c r="J24" s="30">
        <f t="shared" si="5"/>
        <v>45910</v>
      </c>
      <c r="K24" s="8"/>
    </row>
    <row r="25" spans="1:11" s="10" customFormat="1" ht="18.75" customHeight="1" thickBot="1" x14ac:dyDescent="0.35">
      <c r="A25" s="13"/>
      <c r="B25" s="25" t="str">
        <f t="shared" si="4"/>
        <v>OOCL PANAMA</v>
      </c>
      <c r="C25" s="101" t="str">
        <f t="shared" si="4"/>
        <v>325N</v>
      </c>
      <c r="D25" s="158">
        <f>E25</f>
        <v>45873</v>
      </c>
      <c r="E25" s="33">
        <f t="shared" si="4"/>
        <v>45873</v>
      </c>
      <c r="F25" s="33">
        <f t="shared" si="4"/>
        <v>45880</v>
      </c>
      <c r="G25" s="28">
        <f>G17</f>
        <v>45886</v>
      </c>
      <c r="H25" s="28">
        <f>F25+31</f>
        <v>45911</v>
      </c>
      <c r="I25" s="28">
        <f>F25+28</f>
        <v>45908</v>
      </c>
      <c r="J25" s="31">
        <f t="shared" si="5"/>
        <v>45914</v>
      </c>
      <c r="K25" s="8"/>
    </row>
    <row r="26" spans="1:11" ht="36.75" customHeight="1" thickBot="1" x14ac:dyDescent="0.55000000000000004">
      <c r="B26" s="281" t="s">
        <v>19</v>
      </c>
      <c r="C26" s="281"/>
      <c r="D26" s="281"/>
      <c r="E26" s="281"/>
      <c r="F26" s="281"/>
      <c r="G26" s="281"/>
      <c r="H26" s="281"/>
      <c r="I26" s="281"/>
      <c r="J26" s="281"/>
      <c r="K26" s="8"/>
    </row>
    <row r="27" spans="1:11" ht="18" customHeight="1" x14ac:dyDescent="0.25">
      <c r="B27" s="247" t="s">
        <v>3</v>
      </c>
      <c r="C27" s="202" t="s">
        <v>4</v>
      </c>
      <c r="D27" s="240" t="s">
        <v>92</v>
      </c>
      <c r="E27" s="194" t="s">
        <v>32</v>
      </c>
      <c r="F27" s="194" t="s">
        <v>38</v>
      </c>
      <c r="G27" s="194" t="s">
        <v>15</v>
      </c>
      <c r="H27" s="261" t="s">
        <v>76</v>
      </c>
      <c r="I27" s="261" t="s">
        <v>54</v>
      </c>
      <c r="J27" s="261" t="s">
        <v>20</v>
      </c>
      <c r="K27" s="8"/>
    </row>
    <row r="28" spans="1:11" ht="18" customHeight="1" thickBot="1" x14ac:dyDescent="0.3">
      <c r="B28" s="269"/>
      <c r="C28" s="203"/>
      <c r="D28" s="244"/>
      <c r="E28" s="195"/>
      <c r="F28" s="195"/>
      <c r="G28" s="195"/>
      <c r="H28" s="262"/>
      <c r="I28" s="262"/>
      <c r="J28" s="262"/>
      <c r="K28" s="8"/>
    </row>
    <row r="29" spans="1:11" s="10" customFormat="1" ht="20.25" customHeight="1" x14ac:dyDescent="0.3">
      <c r="A29" s="13"/>
      <c r="B29" s="94" t="str">
        <f t="shared" ref="B29:F32" si="7">B14</f>
        <v>OOCL CHICAGO</v>
      </c>
      <c r="C29" s="80" t="str">
        <f t="shared" si="7"/>
        <v>111N</v>
      </c>
      <c r="D29" s="166">
        <f>E29</f>
        <v>45852</v>
      </c>
      <c r="E29" s="64">
        <f t="shared" si="7"/>
        <v>45852</v>
      </c>
      <c r="F29" s="64">
        <f t="shared" si="7"/>
        <v>45859</v>
      </c>
      <c r="G29" s="64">
        <f>G14</f>
        <v>45865</v>
      </c>
      <c r="H29" s="64">
        <f>F29+48</f>
        <v>45907</v>
      </c>
      <c r="I29" s="64">
        <f>F29+48</f>
        <v>45907</v>
      </c>
      <c r="J29" s="65">
        <f>F29+45</f>
        <v>45904</v>
      </c>
      <c r="K29" s="8"/>
    </row>
    <row r="30" spans="1:11" s="10" customFormat="1" ht="20.25" customHeight="1" x14ac:dyDescent="0.3">
      <c r="A30" s="13"/>
      <c r="B30" s="25" t="str">
        <f t="shared" si="7"/>
        <v>JOGELA</v>
      </c>
      <c r="C30" s="101" t="str">
        <f t="shared" si="7"/>
        <v>205N</v>
      </c>
      <c r="D30" s="158">
        <f>E30</f>
        <v>45859</v>
      </c>
      <c r="E30" s="33">
        <f t="shared" si="7"/>
        <v>45859</v>
      </c>
      <c r="F30" s="33">
        <f t="shared" si="7"/>
        <v>45866</v>
      </c>
      <c r="G30" s="33">
        <f>G15</f>
        <v>45872</v>
      </c>
      <c r="H30" s="33">
        <f t="shared" ref="H30:H32" si="8">F30+48</f>
        <v>45914</v>
      </c>
      <c r="I30" s="33">
        <f t="shared" ref="I30:I32" si="9">F30+48</f>
        <v>45914</v>
      </c>
      <c r="J30" s="30">
        <f t="shared" ref="J30:J32" si="10">F30+45</f>
        <v>45911</v>
      </c>
      <c r="K30" s="8"/>
    </row>
    <row r="31" spans="1:11" s="10" customFormat="1" ht="20.25" customHeight="1" x14ac:dyDescent="0.3">
      <c r="A31" s="13"/>
      <c r="B31" s="25" t="str">
        <f t="shared" si="7"/>
        <v>COSCO GENOA</v>
      </c>
      <c r="C31" s="101" t="str">
        <f t="shared" si="7"/>
        <v>093N</v>
      </c>
      <c r="D31" s="158">
        <f>E31</f>
        <v>45866</v>
      </c>
      <c r="E31" s="33">
        <f t="shared" si="7"/>
        <v>45866</v>
      </c>
      <c r="F31" s="33">
        <f t="shared" si="7"/>
        <v>45873</v>
      </c>
      <c r="G31" s="33">
        <f>G16</f>
        <v>45882</v>
      </c>
      <c r="H31" s="33">
        <f t="shared" si="8"/>
        <v>45921</v>
      </c>
      <c r="I31" s="33">
        <f t="shared" si="9"/>
        <v>45921</v>
      </c>
      <c r="J31" s="30">
        <f t="shared" si="10"/>
        <v>45918</v>
      </c>
      <c r="K31" s="8"/>
    </row>
    <row r="32" spans="1:11" s="10" customFormat="1" ht="20.25" customHeight="1" thickBot="1" x14ac:dyDescent="0.35">
      <c r="A32" s="13"/>
      <c r="B32" s="26" t="str">
        <f t="shared" si="7"/>
        <v>OOCL PANAMA</v>
      </c>
      <c r="C32" s="63" t="str">
        <f t="shared" si="7"/>
        <v>325N</v>
      </c>
      <c r="D32" s="159">
        <f>E32</f>
        <v>45873</v>
      </c>
      <c r="E32" s="28">
        <f t="shared" si="7"/>
        <v>45873</v>
      </c>
      <c r="F32" s="28">
        <f t="shared" si="7"/>
        <v>45880</v>
      </c>
      <c r="G32" s="28">
        <f>G17</f>
        <v>45886</v>
      </c>
      <c r="H32" s="28">
        <f t="shared" si="8"/>
        <v>45928</v>
      </c>
      <c r="I32" s="28">
        <f t="shared" si="9"/>
        <v>45928</v>
      </c>
      <c r="J32" s="31">
        <f t="shared" si="10"/>
        <v>45925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7" t="s">
        <v>3</v>
      </c>
      <c r="C44" s="202" t="s">
        <v>4</v>
      </c>
      <c r="D44" s="240" t="s">
        <v>92</v>
      </c>
      <c r="E44" s="194" t="s">
        <v>32</v>
      </c>
      <c r="F44" s="194" t="s">
        <v>38</v>
      </c>
      <c r="G44" s="194" t="s">
        <v>15</v>
      </c>
      <c r="H44" s="261" t="s">
        <v>93</v>
      </c>
      <c r="I44" s="261" t="s">
        <v>94</v>
      </c>
      <c r="J44" s="194" t="s">
        <v>53</v>
      </c>
      <c r="K44" s="8"/>
    </row>
    <row r="45" spans="1:11" ht="20.25" customHeight="1" thickBot="1" x14ac:dyDescent="0.3">
      <c r="B45" s="269"/>
      <c r="C45" s="203"/>
      <c r="D45" s="244"/>
      <c r="E45" s="195"/>
      <c r="F45" s="195"/>
      <c r="G45" s="195"/>
      <c r="H45" s="262"/>
      <c r="I45" s="262"/>
      <c r="J45" s="195"/>
      <c r="K45" s="8"/>
    </row>
    <row r="46" spans="1:11" ht="20.25" customHeight="1" x14ac:dyDescent="0.3">
      <c r="B46" s="94" t="str">
        <f>B14</f>
        <v>OOCL CHICAGO</v>
      </c>
      <c r="C46" s="185" t="str">
        <f>C14</f>
        <v>111N</v>
      </c>
      <c r="D46" s="64">
        <f>E46</f>
        <v>45852</v>
      </c>
      <c r="E46" s="64">
        <f>E14</f>
        <v>45852</v>
      </c>
      <c r="F46" s="64">
        <f t="shared" ref="E46:F47" si="11">F14</f>
        <v>45859</v>
      </c>
      <c r="G46" s="64">
        <f>G14</f>
        <v>45865</v>
      </c>
      <c r="H46" s="64">
        <f>F46+38</f>
        <v>45897</v>
      </c>
      <c r="I46" s="64">
        <f>F46+48</f>
        <v>45907</v>
      </c>
      <c r="J46" s="30">
        <f>F46+51</f>
        <v>45910</v>
      </c>
      <c r="K46" s="8"/>
    </row>
    <row r="47" spans="1:11" ht="20.25" customHeight="1" x14ac:dyDescent="0.3">
      <c r="B47" s="25" t="str">
        <f t="shared" ref="B47:C49" si="12">B15</f>
        <v>JOGELA</v>
      </c>
      <c r="C47" s="125" t="str">
        <f t="shared" si="12"/>
        <v>205N</v>
      </c>
      <c r="D47" s="33">
        <f>E47</f>
        <v>45859</v>
      </c>
      <c r="E47" s="33">
        <f t="shared" si="11"/>
        <v>45859</v>
      </c>
      <c r="F47" s="33">
        <f t="shared" si="11"/>
        <v>45866</v>
      </c>
      <c r="G47" s="33">
        <f>G15</f>
        <v>45872</v>
      </c>
      <c r="H47" s="33">
        <f t="shared" ref="H47:H49" si="13">F47+38</f>
        <v>45904</v>
      </c>
      <c r="I47" s="33">
        <f t="shared" ref="I47:I49" si="14">F47+48</f>
        <v>45914</v>
      </c>
      <c r="J47" s="30">
        <f>F47+51</f>
        <v>45917</v>
      </c>
      <c r="K47" s="8"/>
    </row>
    <row r="48" spans="1:11" ht="20.25" customHeight="1" x14ac:dyDescent="0.3">
      <c r="B48" s="25" t="str">
        <f t="shared" si="12"/>
        <v>COSCO GENOA</v>
      </c>
      <c r="C48" s="125" t="str">
        <f t="shared" si="12"/>
        <v>093N</v>
      </c>
      <c r="D48" s="33">
        <f>E48</f>
        <v>45866</v>
      </c>
      <c r="E48" s="33">
        <f t="shared" ref="E48:F48" si="15">E16</f>
        <v>45866</v>
      </c>
      <c r="F48" s="33">
        <f t="shared" si="15"/>
        <v>45873</v>
      </c>
      <c r="G48" s="33">
        <f>G16</f>
        <v>45882</v>
      </c>
      <c r="H48" s="33">
        <f t="shared" si="13"/>
        <v>45911</v>
      </c>
      <c r="I48" s="33">
        <f t="shared" si="14"/>
        <v>45921</v>
      </c>
      <c r="J48" s="30">
        <f>F48+51</f>
        <v>45924</v>
      </c>
      <c r="K48" s="8"/>
    </row>
    <row r="49" spans="2:11" ht="20.25" customHeight="1" thickBot="1" x14ac:dyDescent="0.35">
      <c r="B49" s="26" t="str">
        <f t="shared" si="12"/>
        <v>OOCL PANAMA</v>
      </c>
      <c r="C49" s="168" t="str">
        <f t="shared" si="12"/>
        <v>325N</v>
      </c>
      <c r="D49" s="28">
        <f>E49</f>
        <v>45873</v>
      </c>
      <c r="E49" s="28">
        <f>E17</f>
        <v>45873</v>
      </c>
      <c r="F49" s="28">
        <f>F17</f>
        <v>45880</v>
      </c>
      <c r="G49" s="28">
        <f>G17</f>
        <v>45886</v>
      </c>
      <c r="H49" s="28">
        <f t="shared" si="13"/>
        <v>45918</v>
      </c>
      <c r="I49" s="28">
        <f t="shared" si="14"/>
        <v>45928</v>
      </c>
      <c r="J49" s="31">
        <f>F49+51</f>
        <v>45931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2025-07-06T23:37:48Z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