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wthompson_asea360_com_au/Documents/Desktop/"/>
    </mc:Choice>
  </mc:AlternateContent>
  <xr:revisionPtr revIDLastSave="208" documentId="8_{98BC57A6-CCCD-44D7-B1D7-9D771FD7AD03}" xr6:coauthVersionLast="47" xr6:coauthVersionMax="47" xr10:uidLastSave="{05ABB40A-01D2-47C0-9C71-5D352A339AF7}"/>
  <bookViews>
    <workbookView xWindow="67080" yWindow="-120" windowWidth="29040" windowHeight="15840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BRISBANE!$A$1:$J$119</definedName>
    <definedName name="_xlnm.Print_Area" localSheetId="4">FREMANTLE!$A$1:$J$93</definedName>
    <definedName name="_xlnm.Print_Area" localSheetId="0">MELBOURNE!$A$1:$K$185</definedName>
    <definedName name="_xlnm.Print_Area" localSheetId="1">SYDNEY!$A$1:$K$148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5" i="1" l="1"/>
  <c r="C45" i="1"/>
  <c r="E45" i="1"/>
  <c r="F45" i="1"/>
  <c r="G45" i="1" s="1"/>
  <c r="B46" i="1"/>
  <c r="C46" i="1"/>
  <c r="E46" i="1"/>
  <c r="F46" i="1"/>
  <c r="G46" i="1" s="1"/>
  <c r="B47" i="1"/>
  <c r="C47" i="1"/>
  <c r="E47" i="1"/>
  <c r="F47" i="1"/>
  <c r="G47" i="1"/>
  <c r="B48" i="1"/>
  <c r="C48" i="1"/>
  <c r="E48" i="1"/>
  <c r="F48" i="1"/>
  <c r="G48" i="1"/>
  <c r="B49" i="1"/>
  <c r="C49" i="1"/>
  <c r="F49" i="1"/>
  <c r="G49" i="1" s="1"/>
  <c r="B50" i="1"/>
  <c r="C50" i="1"/>
  <c r="E50" i="1"/>
  <c r="F50" i="1"/>
  <c r="G50" i="1" s="1"/>
  <c r="D25" i="2"/>
  <c r="D24" i="2"/>
  <c r="D23" i="2"/>
  <c r="D36" i="2"/>
  <c r="D35" i="2"/>
  <c r="D34" i="2"/>
  <c r="D33" i="2"/>
  <c r="D32" i="2"/>
  <c r="D31" i="2"/>
  <c r="G94" i="2"/>
  <c r="H93" i="2"/>
  <c r="G93" i="2"/>
  <c r="G92" i="2"/>
  <c r="H91" i="2"/>
  <c r="G91" i="2"/>
  <c r="G90" i="2"/>
  <c r="H120" i="1"/>
  <c r="I120" i="1" s="1"/>
  <c r="H118" i="1"/>
  <c r="I118" i="1" s="1"/>
  <c r="H116" i="1"/>
  <c r="I116" i="1" s="1"/>
  <c r="H114" i="1"/>
  <c r="I114" i="1" s="1"/>
  <c r="F90" i="1"/>
  <c r="F89" i="1"/>
  <c r="F88" i="1"/>
  <c r="E91" i="1"/>
  <c r="E90" i="1"/>
  <c r="E89" i="1"/>
  <c r="E88" i="1"/>
  <c r="E87" i="1"/>
  <c r="E86" i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E81" i="1"/>
  <c r="E79" i="1"/>
  <c r="C81" i="1"/>
  <c r="C80" i="1"/>
  <c r="B80" i="1"/>
  <c r="F78" i="1"/>
  <c r="I78" i="1" s="1"/>
  <c r="F77" i="1"/>
  <c r="F76" i="1"/>
  <c r="B81" i="1"/>
  <c r="B79" i="1"/>
  <c r="C79" i="1"/>
  <c r="J77" i="1"/>
  <c r="I77" i="1"/>
  <c r="H77" i="1"/>
  <c r="F87" i="1"/>
  <c r="F91" i="1"/>
  <c r="F86" i="1"/>
  <c r="I86" i="1" s="1"/>
  <c r="G77" i="1"/>
  <c r="G87" i="1" s="1"/>
  <c r="G96" i="1" s="1"/>
  <c r="G78" i="1"/>
  <c r="G76" i="1"/>
  <c r="G86" i="1" s="1"/>
  <c r="J86" i="1" s="1"/>
  <c r="G88" i="1"/>
  <c r="G97" i="1" s="1"/>
  <c r="J78" i="1" l="1"/>
  <c r="H78" i="1"/>
  <c r="I79" i="1"/>
  <c r="G95" i="1"/>
  <c r="J80" i="1"/>
  <c r="H81" i="1"/>
  <c r="I80" i="1"/>
  <c r="H86" i="1"/>
  <c r="J81" i="1"/>
  <c r="H79" i="1"/>
  <c r="F87" i="3"/>
  <c r="F88" i="3"/>
  <c r="F89" i="3"/>
  <c r="B48" i="4"/>
  <c r="B49" i="4"/>
  <c r="F47" i="4" l="1"/>
  <c r="F48" i="4"/>
  <c r="F49" i="4"/>
  <c r="F46" i="4"/>
  <c r="F30" i="4"/>
  <c r="F31" i="4"/>
  <c r="F32" i="4"/>
  <c r="F29" i="4"/>
  <c r="F23" i="4"/>
  <c r="F24" i="4"/>
  <c r="F25" i="4"/>
  <c r="F22" i="4"/>
  <c r="F86" i="3"/>
  <c r="H67" i="1" l="1"/>
  <c r="H32" i="2" l="1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1" i="2"/>
  <c r="I31" i="2"/>
  <c r="J31" i="2"/>
  <c r="K31" i="2"/>
  <c r="E67" i="3" l="1"/>
  <c r="E60" i="3"/>
  <c r="E59" i="3"/>
  <c r="D55" i="3"/>
  <c r="D54" i="3"/>
  <c r="D53" i="3"/>
  <c r="D52" i="3"/>
  <c r="D51" i="3"/>
  <c r="D50" i="3"/>
  <c r="E53" i="3"/>
  <c r="E52" i="3"/>
  <c r="E51" i="3"/>
  <c r="E54" i="3"/>
  <c r="E55" i="3"/>
  <c r="E50" i="3"/>
  <c r="J66" i="1"/>
  <c r="J67" i="1" l="1"/>
  <c r="J68" i="1"/>
  <c r="J69" i="1"/>
  <c r="J70" i="1"/>
  <c r="J71" i="1"/>
  <c r="E99" i="1"/>
  <c r="E98" i="1"/>
  <c r="E97" i="1"/>
  <c r="E96" i="1"/>
  <c r="E95" i="1"/>
  <c r="E77" i="1"/>
  <c r="E76" i="1"/>
  <c r="B77" i="1" l="1"/>
  <c r="C77" i="1"/>
  <c r="B78" i="1"/>
  <c r="C78" i="1"/>
  <c r="G86" i="3" l="1"/>
  <c r="A8" i="4"/>
  <c r="J23" i="1" l="1"/>
  <c r="I23" i="1"/>
  <c r="I22" i="1"/>
  <c r="I21" i="1"/>
  <c r="I20" i="1"/>
  <c r="I19" i="1"/>
  <c r="I18" i="1"/>
  <c r="I17" i="1"/>
  <c r="I17" i="3"/>
  <c r="I16" i="3"/>
  <c r="I15" i="3"/>
  <c r="I14" i="3"/>
  <c r="I13" i="3"/>
  <c r="I12" i="3"/>
  <c r="G17" i="3"/>
  <c r="G16" i="3"/>
  <c r="G15" i="3"/>
  <c r="G14" i="3"/>
  <c r="G13" i="3"/>
  <c r="G12" i="3"/>
  <c r="K18" i="2"/>
  <c r="K17" i="2"/>
  <c r="K16" i="2"/>
  <c r="K15" i="2"/>
  <c r="K14" i="2"/>
  <c r="K13" i="2"/>
  <c r="G18" i="2"/>
  <c r="G17" i="2"/>
  <c r="G16" i="2"/>
  <c r="G15" i="2"/>
  <c r="G14" i="2"/>
  <c r="G13" i="2"/>
  <c r="I18" i="2" l="1"/>
  <c r="I17" i="2"/>
  <c r="I16" i="2"/>
  <c r="I15" i="2"/>
  <c r="I14" i="2"/>
  <c r="I13" i="2"/>
  <c r="G87" i="3" l="1"/>
  <c r="E100" i="1" l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89" i="3" l="1"/>
  <c r="G88" i="3"/>
  <c r="G100" i="1"/>
  <c r="F96" i="1"/>
  <c r="C76" i="1"/>
  <c r="B87" i="1"/>
  <c r="B88" i="1"/>
  <c r="B89" i="1"/>
  <c r="B90" i="1"/>
  <c r="B91" i="1"/>
  <c r="B76" i="1"/>
  <c r="K17" i="1"/>
  <c r="J17" i="1"/>
  <c r="H17" i="1"/>
  <c r="G30" i="3"/>
  <c r="D55" i="2"/>
  <c r="H12" i="3"/>
  <c r="B56" i="2"/>
  <c r="H76" i="1" l="1"/>
  <c r="I76" i="1"/>
  <c r="J76" i="1"/>
  <c r="F99" i="1"/>
  <c r="F97" i="1"/>
  <c r="F100" i="1"/>
  <c r="F98" i="1"/>
  <c r="F95" i="1"/>
  <c r="H95" i="1" s="1"/>
  <c r="H71" i="1"/>
  <c r="F70" i="3"/>
  <c r="F69" i="3"/>
  <c r="F68" i="3"/>
  <c r="F67" i="3"/>
  <c r="E70" i="3"/>
  <c r="E69" i="3"/>
  <c r="E68" i="3"/>
  <c r="G67" i="3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H18" i="1"/>
  <c r="J18" i="1"/>
  <c r="K18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K23" i="1"/>
  <c r="H68" i="1" l="1"/>
  <c r="D53" i="2"/>
  <c r="G29" i="3"/>
  <c r="D54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63" i="2"/>
  <c r="B46" i="4" l="1"/>
  <c r="D46" i="4"/>
  <c r="D49" i="4"/>
  <c r="E49" i="4"/>
  <c r="C46" i="4"/>
  <c r="B47" i="4"/>
  <c r="C47" i="4"/>
  <c r="C48" i="4"/>
  <c r="C49" i="4"/>
  <c r="H13" i="2" l="1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6" i="2"/>
  <c r="H14" i="2"/>
  <c r="J13" i="2"/>
  <c r="J18" i="2"/>
  <c r="H18" i="2"/>
  <c r="J17" i="2"/>
  <c r="H17" i="2"/>
  <c r="J16" i="2"/>
  <c r="J15" i="2"/>
  <c r="H15" i="2"/>
  <c r="J14" i="2"/>
  <c r="I66" i="1"/>
  <c r="I67" i="1"/>
  <c r="I68" i="1"/>
  <c r="I69" i="1"/>
  <c r="I70" i="1"/>
  <c r="I71" i="1"/>
  <c r="H24" i="1" l="1"/>
  <c r="C47" i="5"/>
  <c r="B47" i="5"/>
  <c r="C30" i="5"/>
  <c r="B30" i="5"/>
  <c r="I22" i="5"/>
  <c r="C22" i="5"/>
  <c r="B22" i="5"/>
  <c r="H14" i="5"/>
  <c r="I14" i="5"/>
  <c r="J14" i="5"/>
  <c r="H70" i="1"/>
  <c r="H69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53" i="2"/>
  <c r="I53" i="2" s="1"/>
  <c r="H66" i="1"/>
  <c r="I59" i="3" l="1"/>
  <c r="J99" i="1"/>
  <c r="J98" i="1"/>
  <c r="J97" i="1"/>
  <c r="J96" i="1"/>
  <c r="J91" i="1"/>
  <c r="J90" i="1"/>
  <c r="J89" i="1"/>
  <c r="J88" i="1"/>
  <c r="J87" i="1"/>
  <c r="D32" i="4"/>
  <c r="I24" i="5"/>
  <c r="I23" i="5"/>
  <c r="I21" i="5"/>
  <c r="C49" i="5"/>
  <c r="C48" i="5"/>
  <c r="C46" i="5"/>
  <c r="B49" i="5"/>
  <c r="B48" i="5"/>
  <c r="B46" i="5"/>
  <c r="G73" i="2"/>
  <c r="G72" i="2"/>
  <c r="G71" i="2"/>
  <c r="G70" i="2"/>
  <c r="F73" i="2"/>
  <c r="J73" i="2" s="1"/>
  <c r="F72" i="2"/>
  <c r="J72" i="2" s="1"/>
  <c r="F71" i="2"/>
  <c r="J71" i="2" s="1"/>
  <c r="F70" i="2"/>
  <c r="E73" i="2"/>
  <c r="E72" i="2"/>
  <c r="E71" i="2"/>
  <c r="E70" i="2"/>
  <c r="C73" i="2"/>
  <c r="C72" i="2"/>
  <c r="C71" i="2"/>
  <c r="C70" i="2"/>
  <c r="B73" i="2"/>
  <c r="B72" i="2"/>
  <c r="B71" i="2"/>
  <c r="B70" i="2"/>
  <c r="G65" i="2"/>
  <c r="G64" i="2"/>
  <c r="G63" i="2"/>
  <c r="G62" i="2"/>
  <c r="F65" i="2"/>
  <c r="F64" i="2"/>
  <c r="F63" i="2"/>
  <c r="F62" i="2"/>
  <c r="E65" i="2"/>
  <c r="E64" i="2"/>
  <c r="E63" i="2"/>
  <c r="E62" i="2"/>
  <c r="C65" i="2"/>
  <c r="C64" i="2"/>
  <c r="C63" i="2"/>
  <c r="C62" i="2"/>
  <c r="B65" i="2"/>
  <c r="B64" i="2"/>
  <c r="B63" i="2"/>
  <c r="B62" i="2"/>
  <c r="G56" i="2"/>
  <c r="J56" i="2" s="1"/>
  <c r="G55" i="2"/>
  <c r="J55" i="2" s="1"/>
  <c r="G54" i="2"/>
  <c r="J54" i="2" s="1"/>
  <c r="G53" i="2"/>
  <c r="J53" i="2" s="1"/>
  <c r="F56" i="2"/>
  <c r="I56" i="2" s="1"/>
  <c r="F55" i="2"/>
  <c r="F54" i="2"/>
  <c r="H53" i="2"/>
  <c r="E56" i="2"/>
  <c r="E55" i="2"/>
  <c r="E54" i="2"/>
  <c r="E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1" i="2"/>
  <c r="D70" i="2"/>
  <c r="I15" i="4"/>
  <c r="I16" i="4"/>
  <c r="I17" i="4"/>
  <c r="I14" i="4"/>
  <c r="H15" i="4"/>
  <c r="H16" i="4"/>
  <c r="H17" i="4"/>
  <c r="H14" i="4"/>
  <c r="E22" i="4"/>
  <c r="E23" i="4"/>
  <c r="D72" i="2"/>
  <c r="D73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23" i="4"/>
  <c r="B22" i="4"/>
  <c r="E25" i="4"/>
  <c r="E24" i="4"/>
  <c r="J15" i="5"/>
  <c r="J16" i="5"/>
  <c r="I15" i="5"/>
  <c r="I16" i="5"/>
  <c r="I55" i="2" l="1"/>
  <c r="H55" i="2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2" i="2"/>
  <c r="I62" i="2"/>
  <c r="H62" i="2"/>
  <c r="H64" i="2"/>
  <c r="I64" i="2"/>
  <c r="I63" i="2"/>
  <c r="H63" i="2"/>
  <c r="I65" i="2"/>
  <c r="H65" i="2"/>
  <c r="H54" i="2"/>
  <c r="I54" i="2"/>
  <c r="H70" i="2"/>
  <c r="J70" i="2"/>
  <c r="J95" i="1"/>
  <c r="H59" i="3"/>
  <c r="D56" i="2"/>
  <c r="D62" i="2"/>
  <c r="D64" i="2"/>
  <c r="D65" i="2"/>
  <c r="I70" i="2"/>
  <c r="G59" i="3"/>
  <c r="G47" i="4"/>
  <c r="G48" i="4"/>
  <c r="H49" i="4"/>
  <c r="H48" i="4"/>
  <c r="H47" i="4"/>
  <c r="I25" i="4"/>
  <c r="G49" i="4"/>
  <c r="I24" i="4"/>
  <c r="I23" i="4"/>
  <c r="H46" i="4"/>
  <c r="I22" i="4"/>
  <c r="I87" i="1" l="1"/>
  <c r="I88" i="1"/>
  <c r="I89" i="1"/>
  <c r="I90" i="1"/>
  <c r="H87" i="1"/>
  <c r="H88" i="1"/>
  <c r="H89" i="1"/>
  <c r="H90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5" i="1"/>
  <c r="I96" i="1"/>
  <c r="I97" i="1"/>
  <c r="I98" i="1"/>
  <c r="I99" i="1"/>
  <c r="H96" i="1"/>
  <c r="H97" i="1"/>
  <c r="H98" i="1"/>
  <c r="H99" i="1"/>
  <c r="A8" i="5" l="1"/>
  <c r="J65" i="2"/>
  <c r="J64" i="2"/>
  <c r="J63" i="2"/>
  <c r="H56" i="2"/>
  <c r="I73" i="2"/>
  <c r="H73" i="2"/>
  <c r="I72" i="2"/>
  <c r="H72" i="2"/>
  <c r="I71" i="2"/>
  <c r="H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<sst xmlns="http://schemas.openxmlformats.org/spreadsheetml/2006/main" count="482" uniqueCount="147">
  <si>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</si>
  <si>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</si>
  <si>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</si>
  <si>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</si>
  <si>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</si>
  <si>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</si>
  <si>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</si>
  <si>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</si>
  <si>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</si>
  <si>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</si>
  <si>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</si>
  <si>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</si>
  <si>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</si>
  <si>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</si>
  <si>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</si>
  <si>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</si>
  <si>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</si>
  <si>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</si>
  <si>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</si>
  <si>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</si>
  <si>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</si>
  <si>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</si>
  <si>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</si>
  <si>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</si>
  <si>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</si>
  <si>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</si>
  <si>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</si>
  <si>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</si>
  <si>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</si>
  <si>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</si>
  <si>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</si>
  <si>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</si>
  <si>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</si>
  <si>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</si>
  <si>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</si>
  <si>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</si>
  <si>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</si>
  <si>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</si>
  <si>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</si>
  <si>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</si>
  <si>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</si>
  <si>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</si>
  <si>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</si>
  <si>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</si>
  <si>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</si>
  <si>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</si>
  <si>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</si>
  <si>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</si>
  <si>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</si>
  <si>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</si>
  <si>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</si>
  <si>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</si>
  <si>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</si>
  <si>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</si>
  <si>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</si>
  <si>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</si>
  <si>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</si>
  <si>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</si>
  <si>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</si>
  <si>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</si>
  <si>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</si>
  <si>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</si>
  <si>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</si>
  <si>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</si>
  <si>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</si>
  <si>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</si>
  <si>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</si>
  <si>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</si>
  <si>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</si>
  <si>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</si>
  <si>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</si>
  <si>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</si>
  <si>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</si>
  <si>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</si>
  <si>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</si>
  <si>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</si>
  <si>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</si>
  <si>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</si>
  <si>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</si>
  <si>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</si>
  <si>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</si>
  <si>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</si>
  <si>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EVER ULYSSES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</si>
  <si>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</si>
  <si>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</si>
  <si>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</si>
  <si>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</si>
  <si>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</si>
  <si>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</si>
  <si>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</si>
  <si>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</si>
  <si>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</si>
  <si>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</si>
  <si>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</si>
  <si>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</si>
  <si>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>Depot Cut off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</si>
  <si>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</si>
  <si>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</si>
  <si>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</si>
  <si>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ADL Depot Cut off</t>
  </si>
  <si>
    <t>ETA
Jakarta</t>
  </si>
  <si>
    <t xml:space="preserve">OOCL KUALA LUMPUR </t>
  </si>
  <si>
    <t>178N</t>
  </si>
  <si>
    <t>0109N</t>
  </si>
  <si>
    <t>OOCL YOKOHAMA</t>
  </si>
  <si>
    <t>CHARLOTTE SCHULTE</t>
  </si>
  <si>
    <t>0111N</t>
  </si>
  <si>
    <t>COSCO ROTTERDAM</t>
  </si>
  <si>
    <t>0145N</t>
  </si>
  <si>
    <t>OOCL PANAMA</t>
  </si>
  <si>
    <t>322N</t>
  </si>
  <si>
    <t>176N</t>
  </si>
  <si>
    <t>0166N</t>
  </si>
  <si>
    <t xml:space="preserve">JOGELA </t>
  </si>
  <si>
    <t>238N</t>
  </si>
  <si>
    <t>OOCL ITALY</t>
  </si>
  <si>
    <t>144N</t>
  </si>
  <si>
    <t>200N</t>
  </si>
  <si>
    <t>179N</t>
  </si>
  <si>
    <t>323N</t>
  </si>
  <si>
    <t>0039N</t>
  </si>
  <si>
    <t>2515</t>
  </si>
  <si>
    <t>088N</t>
  </si>
  <si>
    <t>091N</t>
  </si>
  <si>
    <t>203N</t>
  </si>
  <si>
    <t>OOCL CHICAGO</t>
  </si>
  <si>
    <t>109N</t>
  </si>
  <si>
    <t>0173N</t>
  </si>
  <si>
    <t>0110N</t>
  </si>
  <si>
    <t>0112N</t>
  </si>
  <si>
    <t>207N</t>
  </si>
  <si>
    <t>0146N</t>
  </si>
  <si>
    <t>2517</t>
  </si>
  <si>
    <t>189N</t>
  </si>
  <si>
    <t>OOCL MIAMI</t>
  </si>
  <si>
    <t>103N</t>
  </si>
  <si>
    <t>OOCL CANADA</t>
  </si>
  <si>
    <t>112N</t>
  </si>
  <si>
    <t>177N</t>
  </si>
  <si>
    <t>195N</t>
  </si>
  <si>
    <t>239N</t>
  </si>
  <si>
    <t>JOGEL</t>
  </si>
  <si>
    <t>201N</t>
  </si>
  <si>
    <t>180N</t>
  </si>
  <si>
    <t>OOCL DURBAN</t>
  </si>
  <si>
    <t>030N</t>
  </si>
  <si>
    <t>28th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</si>
</sst>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4"/>
      <color rgb="FF000000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6" fillId="0" borderId="0"/>
  </cellStyleXfs>
  <cellXfs count="286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4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4" fillId="5" borderId="7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0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4" fillId="5" borderId="0" xfId="0" applyNumberFormat="1" applyFont="1" applyFill="1" applyAlignment="1">
      <alignment horizontal="center" vertical="center"/>
    </xf>
    <xf numFmtId="0" fontId="24" fillId="5" borderId="26" xfId="0" applyFont="1" applyFill="1" applyBorder="1" applyAlignment="1">
      <alignment vertical="center"/>
    </xf>
    <xf numFmtId="0" fontId="31" fillId="5" borderId="7" xfId="0" applyFont="1" applyFill="1" applyBorder="1" applyAlignment="1">
      <alignment vertical="center"/>
    </xf>
    <xf numFmtId="16" fontId="31" fillId="5" borderId="8" xfId="0" applyNumberFormat="1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16" fontId="31" fillId="5" borderId="10" xfId="0" applyNumberFormat="1" applyFont="1" applyFill="1" applyBorder="1" applyAlignment="1">
      <alignment horizontal="center" vertical="center"/>
    </xf>
    <xf numFmtId="16" fontId="31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1" fillId="5" borderId="0" xfId="0" applyFont="1" applyFill="1" applyAlignment="1">
      <alignment horizontal="center" vertical="center"/>
    </xf>
    <xf numFmtId="16" fontId="31" fillId="5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6" fontId="24" fillId="2" borderId="0" xfId="0" applyNumberFormat="1" applyFont="1" applyFill="1" applyAlignment="1">
      <alignment horizontal="center" vertical="center"/>
    </xf>
    <xf numFmtId="0" fontId="32" fillId="5" borderId="7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" fontId="32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2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7" fillId="2" borderId="0" xfId="2" applyFont="1" applyFill="1"/>
    <xf numFmtId="16" fontId="38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9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41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" fontId="45" fillId="5" borderId="10" xfId="0" applyNumberFormat="1" applyFont="1" applyFill="1" applyBorder="1" applyAlignment="1">
      <alignment horizontal="center" vertical="center"/>
    </xf>
    <xf numFmtId="164" fontId="46" fillId="0" borderId="0" xfId="0" applyNumberFormat="1" applyFont="1" applyAlignment="1">
      <alignment vertical="center"/>
    </xf>
    <xf numFmtId="164" fontId="46" fillId="2" borderId="0" xfId="0" applyNumberFormat="1" applyFont="1" applyFill="1" applyAlignment="1">
      <alignment vertical="center"/>
    </xf>
    <xf numFmtId="16" fontId="44" fillId="5" borderId="10" xfId="0" applyNumberFormat="1" applyFont="1" applyFill="1" applyBorder="1" applyAlignment="1">
      <alignment horizontal="center" vertical="center"/>
    </xf>
    <xf numFmtId="164" fontId="47" fillId="2" borderId="17" xfId="2" applyFont="1" applyFill="1" applyBorder="1"/>
    <xf numFmtId="164" fontId="48" fillId="2" borderId="7" xfId="2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49" fontId="16" fillId="4" borderId="0" xfId="0" quotePrefix="1" applyNumberFormat="1" applyFont="1" applyFill="1" applyAlignment="1">
      <alignment horizontal="left"/>
    </xf>
    <xf numFmtId="16" fontId="49" fillId="5" borderId="0" xfId="0" applyNumberFormat="1" applyFont="1" applyFill="1" applyAlignment="1">
      <alignment horizontal="center" vertical="center"/>
    </xf>
    <xf numFmtId="16" fontId="50" fillId="5" borderId="0" xfId="0" applyNumberFormat="1" applyFont="1" applyFill="1" applyAlignment="1">
      <alignment horizontal="center" vertical="center"/>
    </xf>
    <xf numFmtId="0" fontId="50" fillId="5" borderId="7" xfId="0" applyFont="1" applyFill="1" applyBorder="1" applyAlignment="1">
      <alignment vertical="center"/>
    </xf>
    <xf numFmtId="16" fontId="16" fillId="4" borderId="9" xfId="0" applyNumberFormat="1" applyFont="1" applyFill="1" applyBorder="1"/>
    <xf numFmtId="16" fontId="43" fillId="0" borderId="7" xfId="0" applyNumberFormat="1" applyFont="1" applyBorder="1" applyAlignment="1">
      <alignment horizontal="center"/>
    </xf>
    <xf numFmtId="16" fontId="16" fillId="4" borderId="7" xfId="0" applyNumberFormat="1" applyFont="1" applyFill="1" applyBorder="1"/>
    <xf numFmtId="16" fontId="17" fillId="4" borderId="0" xfId="0" quotePrefix="1" applyNumberFormat="1" applyFont="1" applyFill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164" fontId="2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9" fillId="2" borderId="10" xfId="2" applyFont="1" applyFill="1" applyBorder="1" applyAlignment="1">
      <alignment horizont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8" fillId="3" borderId="3" xfId="0" applyNumberFormat="1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51" xfId="0" applyNumberFormat="1" applyFont="1" applyFill="1" applyBorder="1" applyAlignment="1">
      <alignment horizontal="center" vertical="center" wrapText="1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top"/>
    </xf>
    <xf numFmtId="0" fontId="13" fillId="3" borderId="2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29" xfId="0" applyFont="1" applyFill="1" applyBorder="1" applyAlignment="1">
      <alignment horizontal="center" vertical="top" wrapText="1"/>
    </xf>
    <xf numFmtId="164" fontId="13" fillId="3" borderId="51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13" fillId="3" borderId="25" xfId="0" applyNumberFormat="1" applyFont="1" applyFill="1" applyBorder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48" xfId="0" applyNumberFormat="1" applyFont="1" applyFill="1" applyBorder="1" applyAlignment="1">
      <alignment horizontal="center" vertical="center"/>
    </xf>
    <xf numFmtId="164" fontId="13" fillId="3" borderId="16" xfId="0" applyNumberFormat="1" applyFont="1" applyFill="1" applyBorder="1" applyAlignment="1">
      <alignment horizontal="center" vertical="top" wrapText="1"/>
    </xf>
    <xf numFmtId="164" fontId="42" fillId="0" borderId="7" xfId="0" applyNumberFormat="1" applyFont="1" applyBorder="1" applyAlignment="1">
      <alignment horizontal="center" vertical="center" wrapText="1"/>
    </xf>
    <xf numFmtId="164" fontId="42" fillId="0" borderId="7" xfId="0" applyNumberFormat="1" applyFont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9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675351</xdr:colOff>
      <xdr:row>61</xdr:row>
      <xdr:rowOff>144378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523624</xdr:colOff>
      <xdr:row>109</xdr:row>
      <xdr:rowOff>72479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8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141258</xdr:colOff>
      <xdr:row>4</xdr:row>
      <xdr:rowOff>68469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731519</xdr:colOff>
      <xdr:row>56</xdr:row>
      <xdr:rowOff>144761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768668</xdr:colOff>
      <xdr:row>104</xdr:row>
      <xdr:rowOff>187579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840105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9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10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9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7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9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606077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742486</xdr:colOff>
      <xdr:row>48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682017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7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7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552449</xdr:colOff>
      <xdr:row>42</xdr:row>
      <xdr:rowOff>170682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643890</xdr:colOff>
      <xdr:row>80</xdr:row>
      <xdr:rowOff>209188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834390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8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628356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835134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7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7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8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1024890</xdr:colOff>
      <xdr:row>40</xdr:row>
      <xdr:rowOff>171058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9</xdr:col>
      <xdr:colOff>971549</xdr:colOff>
      <xdr:row>118</xdr:row>
      <xdr:rowOff>171430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285315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475585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133205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94586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23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1215390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tabSelected="1" view="pageBreakPreview" zoomScaleNormal="100" zoomScaleSheetLayoutView="100" workbookViewId="0"/>
  </sheetViews>
  <sheetFormatPr defaultColWidth="8.73046875" defaultRowHeight="17.25" x14ac:dyDescent="0.45"/>
  <cols>
    <col min="1" max="1" width="7.59765625" style="13" customWidth="1"/>
    <col min="2" max="2" width="27.3984375" style="1" customWidth="1"/>
    <col min="3" max="3" width="8.59765625" style="1" customWidth="1"/>
    <col min="4" max="4" width="11.86328125" style="1" hidden="1" customWidth="1"/>
    <col min="5" max="5" width="10.86328125" style="2" customWidth="1"/>
    <col min="6" max="6" width="13.1328125" style="2" customWidth="1"/>
    <col min="7" max="7" width="13.86328125" style="2" customWidth="1"/>
    <col min="8" max="8" width="13.265625" style="2" customWidth="1"/>
    <col min="9" max="9" width="13.73046875" style="2" customWidth="1"/>
    <col min="10" max="10" width="16.3984375" style="10" customWidth="1"/>
    <col min="11" max="11" width="12.73046875" style="3" customWidth="1"/>
    <col min="12" max="12" width="8.73046875" style="3" hidden="1" customWidth="1"/>
    <col min="13" max="13" width="3.73046875" style="3" hidden="1" customWidth="1"/>
    <col min="14" max="18" width="8.73046875" style="3" hidden="1" customWidth="1"/>
    <col min="19" max="20" width="8.73046875" style="3"/>
    <col min="21" max="21" width="25.59765625" style="3" customWidth="1"/>
    <col min="22" max="23" width="8.73046875" style="3"/>
    <col min="24" max="24" width="13.59765625" style="3" customWidth="1"/>
    <col min="25" max="25" width="11.1328125" style="3" customWidth="1"/>
    <col min="26" max="26" width="12" style="3" customWidth="1"/>
    <col min="27" max="16384" width="8.73046875" style="3"/>
  </cols>
  <sheetData>
    <row r="1" spans="1:18" x14ac:dyDescent="0.45">
      <c r="B1" s="6"/>
      <c r="C1" s="6"/>
      <c r="D1" s="6"/>
      <c r="E1" s="7"/>
      <c r="F1" s="7"/>
      <c r="G1" s="7"/>
      <c r="H1" s="7"/>
      <c r="I1" s="7"/>
    </row>
    <row r="2" spans="1:18" x14ac:dyDescent="0.45">
      <c r="B2" s="6"/>
      <c r="C2" s="6"/>
      <c r="D2" s="6"/>
      <c r="E2" s="7"/>
      <c r="F2" s="7"/>
      <c r="G2" s="7"/>
      <c r="H2" s="7"/>
      <c r="I2" s="7"/>
    </row>
    <row r="3" spans="1:18" x14ac:dyDescent="0.4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45">
      <c r="B4" s="6"/>
      <c r="C4" s="6"/>
      <c r="D4" s="6"/>
      <c r="E4" s="7"/>
      <c r="F4" s="7"/>
      <c r="G4" s="7"/>
      <c r="H4" s="7"/>
      <c r="I4" s="7"/>
    </row>
    <row r="5" spans="1:18" s="21" customFormat="1" ht="44.25" x14ac:dyDescent="0.45">
      <c r="A5" s="184" t="s">
        <v>0</v>
      </c>
      <c r="B5" s="184"/>
      <c r="C5" s="184"/>
      <c r="D5" s="184"/>
      <c r="E5" s="184"/>
      <c r="F5" s="184"/>
      <c r="G5" s="184"/>
      <c r="H5" s="184"/>
      <c r="I5" s="184"/>
    </row>
    <row r="6" spans="1:18" s="21" customFormat="1" ht="44.25" x14ac:dyDescent="0.45">
      <c r="A6" s="184" t="s">
        <v>1</v>
      </c>
      <c r="B6" s="184"/>
      <c r="C6" s="184"/>
      <c r="D6" s="184"/>
      <c r="E6" s="184"/>
      <c r="F6" s="184"/>
      <c r="G6" s="184"/>
      <c r="H6" s="184"/>
      <c r="I6" s="184"/>
      <c r="R6"/>
    </row>
    <row r="7" spans="1:18" s="4" customFormat="1" ht="34.9" x14ac:dyDescent="0.45">
      <c r="A7" s="208" t="s">
        <v>146</v>
      </c>
      <c r="B7" s="208"/>
      <c r="C7" s="208"/>
      <c r="D7" s="208"/>
      <c r="E7" s="208"/>
      <c r="F7" s="208"/>
      <c r="G7" s="208"/>
      <c r="H7" s="208"/>
      <c r="I7" s="208"/>
      <c r="J7" s="93"/>
    </row>
    <row r="8" spans="1:18" s="4" customFormat="1" ht="34.9" hidden="1" x14ac:dyDescent="0.45">
      <c r="A8" s="79"/>
      <c r="B8" s="79"/>
      <c r="C8" s="79"/>
      <c r="D8" s="79"/>
      <c r="E8" s="79"/>
      <c r="F8" s="79"/>
      <c r="G8" s="79"/>
      <c r="H8" s="79"/>
      <c r="I8" s="79"/>
      <c r="J8" s="93"/>
    </row>
    <row r="9" spans="1:18" s="4" customFormat="1" ht="32.85" hidden="1" customHeight="1" x14ac:dyDescent="0.9">
      <c r="A9" s="79"/>
      <c r="B9" s="197" t="s">
        <v>67</v>
      </c>
      <c r="C9" s="197"/>
      <c r="D9" s="197"/>
      <c r="E9" s="197"/>
      <c r="F9" s="197"/>
      <c r="G9" s="197"/>
      <c r="H9" s="79"/>
      <c r="I9" s="79"/>
      <c r="J9" s="93"/>
    </row>
    <row r="10" spans="1:18" s="4" customFormat="1" ht="34.9" hidden="1" x14ac:dyDescent="0.45">
      <c r="A10" s="79"/>
      <c r="B10" s="186" t="s">
        <v>3</v>
      </c>
      <c r="C10" s="188" t="s">
        <v>4</v>
      </c>
      <c r="D10" s="89"/>
      <c r="E10" s="190" t="s">
        <v>5</v>
      </c>
      <c r="F10" s="192" t="s">
        <v>6</v>
      </c>
      <c r="G10" s="194" t="s">
        <v>68</v>
      </c>
      <c r="H10" s="79"/>
      <c r="I10" s="79"/>
      <c r="J10" s="93"/>
    </row>
    <row r="11" spans="1:18" s="4" customFormat="1" ht="5.45" hidden="1" customHeight="1" x14ac:dyDescent="0.45">
      <c r="A11" s="79"/>
      <c r="B11" s="187"/>
      <c r="C11" s="189"/>
      <c r="D11" s="92"/>
      <c r="E11" s="191"/>
      <c r="F11" s="193"/>
      <c r="G11" s="195"/>
      <c r="H11" s="79"/>
      <c r="I11" s="79"/>
      <c r="J11" s="93"/>
    </row>
    <row r="12" spans="1:18" s="4" customFormat="1" ht="19.149999999999999" hidden="1" customHeight="1" x14ac:dyDescent="0.55000000000000004">
      <c r="A12" s="79"/>
      <c r="B12" s="136" t="s">
        <v>55</v>
      </c>
      <c r="C12" s="137" t="s">
        <v>72</v>
      </c>
      <c r="D12" s="137"/>
      <c r="E12" s="138">
        <v>45484</v>
      </c>
      <c r="F12" s="138">
        <v>45491</v>
      </c>
      <c r="G12" s="139">
        <v>45511</v>
      </c>
      <c r="H12" s="79"/>
      <c r="I12" s="79"/>
      <c r="J12" s="93"/>
    </row>
    <row r="13" spans="1:18" s="4" customFormat="1" ht="19.899999999999999" customHeight="1" x14ac:dyDescent="0.45">
      <c r="A13" s="79"/>
      <c r="B13" s="79"/>
      <c r="C13" s="79"/>
      <c r="D13" s="79"/>
      <c r="E13" s="79"/>
      <c r="F13" s="79"/>
      <c r="G13" s="79"/>
      <c r="H13" s="79"/>
      <c r="I13" s="79"/>
      <c r="J13" s="93"/>
    </row>
    <row r="14" spans="1:18" s="4" customFormat="1" ht="18" customHeight="1" x14ac:dyDescent="0.45">
      <c r="A14" s="79"/>
      <c r="B14" s="79"/>
      <c r="C14" s="79"/>
      <c r="D14" s="79"/>
      <c r="E14" s="79"/>
      <c r="F14" s="79"/>
      <c r="G14" s="79"/>
      <c r="H14" s="79"/>
      <c r="I14" s="79"/>
      <c r="J14" s="93"/>
    </row>
    <row r="15" spans="1:18" ht="33" customHeight="1" thickBot="1" x14ac:dyDescent="0.95">
      <c r="B15" s="207" t="s">
        <v>2</v>
      </c>
      <c r="C15" s="207"/>
      <c r="D15" s="207"/>
      <c r="E15" s="207"/>
      <c r="F15" s="207"/>
      <c r="G15" s="207"/>
      <c r="H15" s="197"/>
      <c r="I15" s="11"/>
    </row>
    <row r="16" spans="1:18" ht="36.4" thickBot="1" x14ac:dyDescent="0.5">
      <c r="B16" s="163" t="s">
        <v>3</v>
      </c>
      <c r="C16" s="164" t="s">
        <v>4</v>
      </c>
      <c r="D16" s="165" t="s">
        <v>99</v>
      </c>
      <c r="E16" s="166" t="s">
        <v>95</v>
      </c>
      <c r="F16" s="166" t="s">
        <v>6</v>
      </c>
      <c r="G16" s="166" t="s">
        <v>7</v>
      </c>
      <c r="H16" s="162" t="s">
        <v>59</v>
      </c>
      <c r="I16" s="161" t="s">
        <v>86</v>
      </c>
      <c r="J16" s="161" t="s">
        <v>65</v>
      </c>
      <c r="K16" s="161" t="s">
        <v>73</v>
      </c>
      <c r="L16" s="160"/>
    </row>
    <row r="17" spans="1:24" s="14" customFormat="1" ht="18" x14ac:dyDescent="0.45">
      <c r="A17" s="72"/>
      <c r="B17" s="103" t="s">
        <v>94</v>
      </c>
      <c r="C17" s="154" t="s">
        <v>103</v>
      </c>
      <c r="D17" s="152">
        <v>45740</v>
      </c>
      <c r="E17" s="152">
        <v>45748</v>
      </c>
      <c r="F17" s="152">
        <v>45752</v>
      </c>
      <c r="G17" s="152">
        <v>45767</v>
      </c>
      <c r="H17" s="135">
        <f>(F17+28)</f>
        <v>45780</v>
      </c>
      <c r="I17" s="135">
        <f>F17+30</f>
        <v>45782</v>
      </c>
      <c r="J17" s="135">
        <f>(F17+30)</f>
        <v>45782</v>
      </c>
      <c r="K17" s="153">
        <f>(G17+28)</f>
        <v>45795</v>
      </c>
      <c r="L17" s="147"/>
    </row>
    <row r="18" spans="1:24" s="14" customFormat="1" ht="18" x14ac:dyDescent="0.45">
      <c r="A18" s="72"/>
      <c r="B18" s="103" t="s">
        <v>75</v>
      </c>
      <c r="C18" s="154" t="s">
        <v>108</v>
      </c>
      <c r="D18" s="152">
        <v>45756</v>
      </c>
      <c r="E18" s="152">
        <v>45758</v>
      </c>
      <c r="F18" s="152">
        <v>45767</v>
      </c>
      <c r="G18" s="152">
        <v>45784</v>
      </c>
      <c r="H18" s="152">
        <f>(F18+28)</f>
        <v>45795</v>
      </c>
      <c r="I18" s="152">
        <f t="shared" ref="I18:I23" si="0">F18+30</f>
        <v>45797</v>
      </c>
      <c r="J18" s="152">
        <f>(F18+30)</f>
        <v>45797</v>
      </c>
      <c r="K18" s="104">
        <f>(G18+28)</f>
        <v>45812</v>
      </c>
      <c r="L18" s="147"/>
    </row>
    <row r="19" spans="1:24" s="14" customFormat="1" ht="19.5" customHeight="1" x14ac:dyDescent="0.45">
      <c r="A19" s="72"/>
      <c r="B19" s="103" t="s">
        <v>76</v>
      </c>
      <c r="C19" s="154" t="s">
        <v>120</v>
      </c>
      <c r="D19" s="152">
        <v>45762</v>
      </c>
      <c r="E19" s="152">
        <v>45776</v>
      </c>
      <c r="F19" s="152">
        <v>45781</v>
      </c>
      <c r="G19" s="152">
        <v>45798</v>
      </c>
      <c r="H19" s="152">
        <f>(F19+28)</f>
        <v>45809</v>
      </c>
      <c r="I19" s="152">
        <f t="shared" si="0"/>
        <v>45811</v>
      </c>
      <c r="J19" s="152">
        <f>(F19+30)</f>
        <v>45811</v>
      </c>
      <c r="K19" s="104">
        <f>(G19+28)</f>
        <v>45826</v>
      </c>
      <c r="L19" s="147"/>
      <c r="M19"/>
    </row>
    <row r="20" spans="1:24" s="14" customFormat="1" ht="19.5" customHeight="1" x14ac:dyDescent="0.45">
      <c r="A20" s="72"/>
      <c r="B20" s="103" t="s">
        <v>57</v>
      </c>
      <c r="C20" s="154" t="s">
        <v>127</v>
      </c>
      <c r="D20" s="152">
        <v>45777</v>
      </c>
      <c r="E20" s="152">
        <v>45783</v>
      </c>
      <c r="F20" s="152">
        <v>45788</v>
      </c>
      <c r="G20" s="152">
        <v>45805</v>
      </c>
      <c r="H20" s="152">
        <f t="shared" ref="H20:H23" si="1">(F20+28)</f>
        <v>45816</v>
      </c>
      <c r="I20" s="152">
        <f t="shared" si="0"/>
        <v>45818</v>
      </c>
      <c r="J20" s="152">
        <f t="shared" ref="J20:J22" si="2">(F20+30)</f>
        <v>45818</v>
      </c>
      <c r="K20" s="104">
        <f t="shared" ref="K20:K23" si="3">(G20+28)</f>
        <v>45833</v>
      </c>
      <c r="L20" s="147"/>
    </row>
    <row r="21" spans="1:24" s="14" customFormat="1" ht="19.5" customHeight="1" x14ac:dyDescent="0.45">
      <c r="A21" s="72"/>
      <c r="B21" s="103" t="s">
        <v>94</v>
      </c>
      <c r="C21" s="154" t="s">
        <v>128</v>
      </c>
      <c r="D21" s="152">
        <v>45784</v>
      </c>
      <c r="E21" s="152">
        <v>45790</v>
      </c>
      <c r="F21" s="152">
        <v>45795</v>
      </c>
      <c r="G21" s="152">
        <v>45812</v>
      </c>
      <c r="H21" s="152">
        <f>(F21+28)</f>
        <v>45823</v>
      </c>
      <c r="I21" s="152">
        <f t="shared" si="0"/>
        <v>45825</v>
      </c>
      <c r="J21" s="152">
        <f t="shared" si="2"/>
        <v>45825</v>
      </c>
      <c r="K21" s="104">
        <f t="shared" si="3"/>
        <v>45840</v>
      </c>
      <c r="L21" s="147"/>
    </row>
    <row r="22" spans="1:24" s="14" customFormat="1" ht="19.5" customHeight="1" x14ac:dyDescent="0.45">
      <c r="A22" s="72"/>
      <c r="B22" s="103" t="s">
        <v>105</v>
      </c>
      <c r="C22" s="154" t="s">
        <v>129</v>
      </c>
      <c r="D22" s="152">
        <v>45791</v>
      </c>
      <c r="E22" s="152">
        <v>45797</v>
      </c>
      <c r="F22" s="152">
        <v>45802</v>
      </c>
      <c r="G22" s="152">
        <v>45819</v>
      </c>
      <c r="H22" s="152">
        <f t="shared" si="1"/>
        <v>45830</v>
      </c>
      <c r="I22" s="152">
        <f t="shared" si="0"/>
        <v>45832</v>
      </c>
      <c r="J22" s="152">
        <f t="shared" si="2"/>
        <v>45832</v>
      </c>
      <c r="K22" s="104">
        <f t="shared" si="3"/>
        <v>45847</v>
      </c>
      <c r="L22" s="147"/>
      <c r="X22"/>
    </row>
    <row r="23" spans="1:24" s="14" customFormat="1" ht="19.5" customHeight="1" thickBot="1" x14ac:dyDescent="0.5">
      <c r="A23" s="72"/>
      <c r="B23" s="105" t="s">
        <v>75</v>
      </c>
      <c r="C23" s="106" t="s">
        <v>131</v>
      </c>
      <c r="D23" s="107">
        <v>45805</v>
      </c>
      <c r="E23" s="107">
        <v>45811</v>
      </c>
      <c r="F23" s="107">
        <v>45816</v>
      </c>
      <c r="G23" s="107">
        <v>45833</v>
      </c>
      <c r="H23" s="107">
        <f t="shared" si="1"/>
        <v>45844</v>
      </c>
      <c r="I23" s="107">
        <f t="shared" si="0"/>
        <v>45846</v>
      </c>
      <c r="J23" s="107">
        <f>(F23+30)</f>
        <v>45846</v>
      </c>
      <c r="K23" s="108">
        <f t="shared" si="3"/>
        <v>45861</v>
      </c>
      <c r="L23" s="147"/>
    </row>
    <row r="24" spans="1:24" s="14" customFormat="1" ht="19.5" hidden="1" customHeight="1" thickBot="1" x14ac:dyDescent="0.5">
      <c r="A24" s="72"/>
      <c r="B24" s="105"/>
      <c r="C24" s="106"/>
      <c r="D24" s="106"/>
      <c r="E24" s="107"/>
      <c r="F24" s="107"/>
      <c r="G24" s="107"/>
      <c r="H24" s="108">
        <f t="shared" ref="H24" si="4">(G24+1)</f>
        <v>1</v>
      </c>
      <c r="I24" s="95"/>
      <c r="J24" s="13"/>
    </row>
    <row r="25" spans="1:24" x14ac:dyDescent="0.4">
      <c r="B25" s="11"/>
      <c r="C25" s="11"/>
      <c r="D25" s="11"/>
      <c r="E25" s="11"/>
      <c r="F25" s="11"/>
      <c r="G25" s="11"/>
      <c r="H25" s="11"/>
      <c r="I25" s="11"/>
    </row>
    <row r="26" spans="1:24" x14ac:dyDescent="0.4">
      <c r="B26" s="11"/>
      <c r="C26" s="11"/>
      <c r="D26" s="11"/>
      <c r="E26" s="11"/>
      <c r="F26" s="11"/>
      <c r="G26" s="11"/>
      <c r="H26" s="11"/>
      <c r="I26" s="11"/>
    </row>
    <row r="27" spans="1:24" ht="31.15" thickBot="1" x14ac:dyDescent="0.95">
      <c r="B27" s="197" t="s">
        <v>8</v>
      </c>
      <c r="C27" s="197"/>
      <c r="D27" s="197"/>
      <c r="E27" s="197"/>
      <c r="F27" s="197"/>
      <c r="G27" s="197"/>
      <c r="H27" s="11"/>
      <c r="I27" s="11"/>
    </row>
    <row r="28" spans="1:24" ht="18" customHeight="1" x14ac:dyDescent="0.45">
      <c r="B28" s="186" t="s">
        <v>3</v>
      </c>
      <c r="C28" s="188" t="s">
        <v>4</v>
      </c>
      <c r="D28" s="89"/>
      <c r="E28" s="190" t="s">
        <v>5</v>
      </c>
      <c r="F28" s="192" t="s">
        <v>6</v>
      </c>
      <c r="G28" s="194" t="s">
        <v>9</v>
      </c>
      <c r="H28" s="196"/>
      <c r="I28" s="209"/>
    </row>
    <row r="29" spans="1:24" ht="18.75" customHeight="1" thickBot="1" x14ac:dyDescent="0.5">
      <c r="B29" s="187"/>
      <c r="C29" s="189"/>
      <c r="D29" s="92"/>
      <c r="E29" s="191"/>
      <c r="F29" s="193"/>
      <c r="G29" s="195"/>
      <c r="H29" s="196"/>
      <c r="I29" s="209"/>
    </row>
    <row r="30" spans="1:24" ht="18.75" customHeight="1" x14ac:dyDescent="0.55000000000000004">
      <c r="B30" s="26" t="s">
        <v>101</v>
      </c>
      <c r="C30" s="86" t="s">
        <v>118</v>
      </c>
      <c r="D30" s="86"/>
      <c r="E30" s="34">
        <v>45754</v>
      </c>
      <c r="F30" s="34">
        <v>45761</v>
      </c>
      <c r="G30" s="31">
        <v>45777</v>
      </c>
      <c r="H30" s="148"/>
      <c r="I30" s="90"/>
    </row>
    <row r="31" spans="1:24" ht="18.75" customHeight="1" x14ac:dyDescent="0.55000000000000004">
      <c r="B31" s="26" t="s">
        <v>107</v>
      </c>
      <c r="C31" s="86" t="s">
        <v>117</v>
      </c>
      <c r="D31" s="86"/>
      <c r="E31" s="34">
        <v>45761</v>
      </c>
      <c r="F31" s="34">
        <v>45768</v>
      </c>
      <c r="G31" s="31">
        <v>45785</v>
      </c>
      <c r="H31" s="148"/>
      <c r="I31" s="90"/>
    </row>
    <row r="32" spans="1:24" ht="19.5" customHeight="1" x14ac:dyDescent="0.55000000000000004">
      <c r="A32" s="76"/>
      <c r="B32" s="26" t="s">
        <v>115</v>
      </c>
      <c r="C32" s="86" t="s">
        <v>116</v>
      </c>
      <c r="D32" s="86"/>
      <c r="E32" s="34">
        <v>45764</v>
      </c>
      <c r="F32" s="34">
        <v>45771</v>
      </c>
      <c r="G32" s="31">
        <v>45788</v>
      </c>
      <c r="H32" s="148"/>
      <c r="I32" s="95"/>
    </row>
    <row r="33" spans="1:26" ht="19.5" customHeight="1" thickBot="1" x14ac:dyDescent="0.6">
      <c r="A33" s="76"/>
      <c r="B33" s="27" t="s">
        <v>91</v>
      </c>
      <c r="C33" s="28" t="s">
        <v>133</v>
      </c>
      <c r="D33" s="28"/>
      <c r="E33" s="29">
        <v>45771</v>
      </c>
      <c r="F33" s="29">
        <v>45778</v>
      </c>
      <c r="G33" s="32">
        <v>45795</v>
      </c>
      <c r="H33" s="148"/>
      <c r="I33" s="95"/>
    </row>
    <row r="34" spans="1:26" x14ac:dyDescent="0.45">
      <c r="B34" s="185"/>
      <c r="C34" s="185"/>
      <c r="D34" s="185"/>
      <c r="E34" s="185"/>
      <c r="F34" s="185"/>
      <c r="G34" s="185"/>
      <c r="H34" s="185"/>
      <c r="I34" s="24"/>
    </row>
    <row r="35" spans="1:26" ht="25.5" customHeight="1" thickBot="1" x14ac:dyDescent="0.95">
      <c r="B35" s="197" t="s">
        <v>10</v>
      </c>
      <c r="C35" s="197"/>
      <c r="D35" s="197"/>
      <c r="E35" s="197"/>
      <c r="F35" s="197"/>
      <c r="G35" s="197"/>
      <c r="H35" s="11"/>
      <c r="I35" s="8"/>
      <c r="T35" s="34"/>
    </row>
    <row r="36" spans="1:26" ht="12.75" customHeight="1" x14ac:dyDescent="0.45">
      <c r="B36" s="186" t="s">
        <v>3</v>
      </c>
      <c r="C36" s="188" t="s">
        <v>4</v>
      </c>
      <c r="D36" s="89"/>
      <c r="E36" s="190" t="s">
        <v>5</v>
      </c>
      <c r="F36" s="192" t="s">
        <v>6</v>
      </c>
      <c r="G36" s="194" t="s">
        <v>11</v>
      </c>
      <c r="H36" s="196"/>
      <c r="I36" s="202"/>
      <c r="U36" s="203"/>
      <c r="V36" s="204"/>
      <c r="W36" s="157"/>
      <c r="X36" s="200"/>
      <c r="Y36" s="198"/>
      <c r="Z36" s="200"/>
    </row>
    <row r="37" spans="1:26" ht="24.75" customHeight="1" thickBot="1" x14ac:dyDescent="0.5">
      <c r="B37" s="187"/>
      <c r="C37" s="189"/>
      <c r="D37" s="92"/>
      <c r="E37" s="191"/>
      <c r="F37" s="193"/>
      <c r="G37" s="195"/>
      <c r="H37" s="196"/>
      <c r="I37" s="202"/>
      <c r="U37" s="203"/>
      <c r="V37" s="203"/>
      <c r="W37" s="156"/>
      <c r="X37" s="200"/>
      <c r="Y37" s="199"/>
      <c r="Z37" s="201"/>
    </row>
    <row r="38" spans="1:26" ht="18" x14ac:dyDescent="0.55000000000000004">
      <c r="B38" s="26" t="s">
        <v>134</v>
      </c>
      <c r="C38" s="86" t="s">
        <v>135</v>
      </c>
      <c r="D38" s="86"/>
      <c r="E38" s="34">
        <v>45756</v>
      </c>
      <c r="F38" s="34">
        <v>45763</v>
      </c>
      <c r="G38" s="31">
        <v>45785</v>
      </c>
      <c r="H38" s="148"/>
      <c r="I38" s="95"/>
      <c r="U38" s="158"/>
      <c r="V38" s="86"/>
      <c r="W38" s="86"/>
      <c r="X38" s="34"/>
      <c r="Y38" s="34"/>
      <c r="Z38" s="34"/>
    </row>
    <row r="39" spans="1:26" ht="18" x14ac:dyDescent="0.55000000000000004">
      <c r="B39" s="26" t="s">
        <v>136</v>
      </c>
      <c r="C39" s="86" t="s">
        <v>137</v>
      </c>
      <c r="D39" s="86"/>
      <c r="E39" s="34">
        <v>45763</v>
      </c>
      <c r="F39" s="34">
        <v>45770</v>
      </c>
      <c r="G39" s="31">
        <v>45792</v>
      </c>
      <c r="H39" s="148"/>
      <c r="I39" s="95"/>
      <c r="J39"/>
      <c r="U39" s="158"/>
      <c r="V39" s="86"/>
      <c r="W39" s="86"/>
      <c r="X39" s="34"/>
      <c r="Y39" s="34"/>
      <c r="Z39" s="34"/>
    </row>
    <row r="40" spans="1:26" ht="19.5" customHeight="1" thickBot="1" x14ac:dyDescent="0.6">
      <c r="B40" s="27" t="s">
        <v>144</v>
      </c>
      <c r="C40" s="28" t="s">
        <v>145</v>
      </c>
      <c r="D40" s="28"/>
      <c r="E40" s="29">
        <v>45770</v>
      </c>
      <c r="F40" s="29">
        <v>45777</v>
      </c>
      <c r="G40" s="32">
        <v>45799</v>
      </c>
      <c r="H40" s="148"/>
      <c r="I40" s="95"/>
      <c r="U40" s="158"/>
      <c r="V40" s="86"/>
      <c r="W40" s="86"/>
      <c r="X40" s="34"/>
      <c r="Y40" s="34"/>
      <c r="Z40" s="34"/>
    </row>
    <row r="41" spans="1:26" ht="18" customHeight="1" x14ac:dyDescent="0.55000000000000004">
      <c r="B41" s="70"/>
      <c r="C41" s="42"/>
      <c r="D41" s="42"/>
      <c r="E41" s="44"/>
      <c r="F41" s="44"/>
      <c r="G41" s="44"/>
      <c r="H41" s="71"/>
      <c r="I41" s="8"/>
      <c r="U41" s="158"/>
      <c r="V41" s="86"/>
      <c r="W41" s="86"/>
      <c r="X41" s="34"/>
      <c r="Y41" s="34"/>
      <c r="Z41" s="34"/>
    </row>
    <row r="42" spans="1:26" ht="37.5" customHeight="1" thickBot="1" x14ac:dyDescent="0.95">
      <c r="B42" s="197" t="s">
        <v>12</v>
      </c>
      <c r="C42" s="197"/>
      <c r="D42" s="197"/>
      <c r="E42" s="197"/>
      <c r="F42" s="197"/>
      <c r="G42" s="197"/>
      <c r="H42" s="11"/>
      <c r="I42" s="8"/>
      <c r="U42" s="158"/>
      <c r="V42" s="86"/>
      <c r="W42" s="86"/>
      <c r="X42" s="34"/>
      <c r="Y42" s="34"/>
      <c r="Z42" s="34"/>
    </row>
    <row r="43" spans="1:26" ht="17.25" customHeight="1" x14ac:dyDescent="0.55000000000000004">
      <c r="B43" s="186" t="s">
        <v>3</v>
      </c>
      <c r="C43" s="188" t="s">
        <v>4</v>
      </c>
      <c r="D43" s="89"/>
      <c r="E43" s="190" t="s">
        <v>5</v>
      </c>
      <c r="F43" s="192" t="s">
        <v>6</v>
      </c>
      <c r="G43" s="205" t="s">
        <v>13</v>
      </c>
      <c r="H43" s="196"/>
      <c r="I43" s="202"/>
      <c r="U43" s="158"/>
      <c r="V43" s="86"/>
      <c r="W43" s="86"/>
      <c r="X43" s="34"/>
      <c r="Y43" s="34"/>
      <c r="Z43" s="34"/>
    </row>
    <row r="44" spans="1:26" ht="18.399999999999999" thickBot="1" x14ac:dyDescent="0.6">
      <c r="B44" s="187"/>
      <c r="C44" s="189"/>
      <c r="D44" s="92"/>
      <c r="E44" s="191"/>
      <c r="F44" s="193"/>
      <c r="G44" s="206"/>
      <c r="H44" s="196"/>
      <c r="I44" s="202"/>
      <c r="U44" s="158"/>
      <c r="V44" s="86"/>
      <c r="W44" s="86"/>
      <c r="X44" s="34"/>
      <c r="Y44" s="34"/>
      <c r="Z44" s="34"/>
    </row>
    <row r="45" spans="1:26" ht="18" x14ac:dyDescent="0.55000000000000004">
      <c r="B45" s="26" t="str">
        <f t="shared" ref="B45:C50" si="5">B66</f>
        <v>OOCL PANAMA</v>
      </c>
      <c r="C45" s="140" t="str">
        <f t="shared" si="5"/>
        <v>322N</v>
      </c>
      <c r="D45" s="140"/>
      <c r="E45" s="34">
        <f t="shared" ref="E45:F48" si="6">E66</f>
        <v>45748</v>
      </c>
      <c r="F45" s="34">
        <f t="shared" si="6"/>
        <v>45752</v>
      </c>
      <c r="G45" s="31">
        <f>(F45+22)</f>
        <v>45774</v>
      </c>
      <c r="H45" s="148"/>
      <c r="I45" s="118"/>
      <c r="U45" s="158"/>
      <c r="V45" s="86"/>
      <c r="W45" s="86"/>
      <c r="X45" s="34"/>
      <c r="Y45" s="34"/>
      <c r="Z45" s="34"/>
    </row>
    <row r="46" spans="1:26" ht="19.350000000000001" customHeight="1" x14ac:dyDescent="0.55000000000000004">
      <c r="B46" s="26" t="str">
        <f t="shared" si="5"/>
        <v>KOTA LAMBAI</v>
      </c>
      <c r="C46" s="140" t="str">
        <f t="shared" si="5"/>
        <v>176N</v>
      </c>
      <c r="D46" s="140"/>
      <c r="E46" s="34">
        <f t="shared" si="6"/>
        <v>45758</v>
      </c>
      <c r="F46" s="34">
        <f t="shared" si="6"/>
        <v>45765</v>
      </c>
      <c r="G46" s="31">
        <f>(F46+22)</f>
        <v>45787</v>
      </c>
      <c r="H46" s="148"/>
      <c r="I46" s="95"/>
    </row>
    <row r="47" spans="1:26" ht="19.350000000000001" customHeight="1" x14ac:dyDescent="0.55000000000000004">
      <c r="B47" s="26" t="str">
        <f t="shared" si="5"/>
        <v>JOGEL</v>
      </c>
      <c r="C47" s="140" t="str">
        <f t="shared" si="5"/>
        <v>203N</v>
      </c>
      <c r="D47" s="140"/>
      <c r="E47" s="34">
        <f t="shared" si="6"/>
        <v>45775</v>
      </c>
      <c r="F47" s="34">
        <f t="shared" si="6"/>
        <v>45781</v>
      </c>
      <c r="G47" s="31">
        <f>(F47+22)</f>
        <v>45803</v>
      </c>
      <c r="H47" s="148"/>
      <c r="I47" s="95"/>
    </row>
    <row r="48" spans="1:26" ht="19.350000000000001" customHeight="1" x14ac:dyDescent="0.55000000000000004">
      <c r="B48" s="26" t="str">
        <f t="shared" si="5"/>
        <v>COSCO GENOA</v>
      </c>
      <c r="C48" s="140" t="str">
        <f t="shared" si="5"/>
        <v>091N</v>
      </c>
      <c r="D48" s="140"/>
      <c r="E48" s="34">
        <f t="shared" si="6"/>
        <v>45782</v>
      </c>
      <c r="F48" s="34">
        <f t="shared" si="6"/>
        <v>45788</v>
      </c>
      <c r="G48" s="31">
        <f>(F48+16)</f>
        <v>45804</v>
      </c>
      <c r="H48" s="148"/>
      <c r="I48" s="95"/>
    </row>
    <row r="49" spans="2:11" ht="19.5" customHeight="1" x14ac:dyDescent="0.55000000000000004">
      <c r="B49" s="26" t="str">
        <f t="shared" si="5"/>
        <v>OOCL PANAMA</v>
      </c>
      <c r="C49" s="140" t="str">
        <f t="shared" si="5"/>
        <v>323N</v>
      </c>
      <c r="D49" s="140"/>
      <c r="E49" s="34">
        <v>45723</v>
      </c>
      <c r="F49" s="34">
        <f>F70</f>
        <v>45795</v>
      </c>
      <c r="G49" s="31">
        <f>(F49+16)</f>
        <v>45811</v>
      </c>
      <c r="H49" s="148"/>
      <c r="I49" s="95"/>
    </row>
    <row r="50" spans="2:11" ht="19.5" customHeight="1" thickBot="1" x14ac:dyDescent="0.6">
      <c r="B50" s="27" t="str">
        <f t="shared" si="5"/>
        <v>KOTA LAMBAI</v>
      </c>
      <c r="C50" s="141" t="str">
        <f t="shared" si="5"/>
        <v>177N</v>
      </c>
      <c r="D50" s="141"/>
      <c r="E50" s="29">
        <f>E71</f>
        <v>45795</v>
      </c>
      <c r="F50" s="29">
        <f>F71</f>
        <v>45802</v>
      </c>
      <c r="G50" s="32">
        <f>(F50+16)</f>
        <v>45818</v>
      </c>
      <c r="H50" s="148"/>
      <c r="I50" s="95"/>
    </row>
    <row r="51" spans="2:11" ht="19.5" customHeight="1" x14ac:dyDescent="0.45">
      <c r="B51" s="95"/>
      <c r="C51" s="95"/>
      <c r="D51" s="95"/>
      <c r="E51" s="10"/>
      <c r="F51" s="3"/>
      <c r="G51" s="3"/>
      <c r="H51" s="3"/>
      <c r="I51" s="3"/>
    </row>
    <row r="52" spans="2:11" ht="19.5" customHeight="1" x14ac:dyDescent="0.55000000000000004">
      <c r="B52" s="36"/>
      <c r="C52" s="37"/>
      <c r="D52" s="37"/>
      <c r="E52" s="25"/>
      <c r="F52" s="25"/>
      <c r="G52" s="25"/>
      <c r="H52" s="95"/>
      <c r="I52" s="95"/>
    </row>
    <row r="53" spans="2:11" ht="18" x14ac:dyDescent="0.55000000000000004">
      <c r="B53" s="36"/>
      <c r="C53" s="37"/>
      <c r="D53" s="37"/>
      <c r="E53" s="25"/>
      <c r="F53" s="25"/>
      <c r="G53" s="25"/>
      <c r="H53" s="25"/>
      <c r="I53" s="8"/>
    </row>
    <row r="54" spans="2:11" ht="18" x14ac:dyDescent="0.55000000000000004">
      <c r="B54" s="36"/>
      <c r="C54" s="37"/>
      <c r="D54" s="37"/>
      <c r="E54" s="25"/>
      <c r="F54" s="25"/>
      <c r="G54" s="25"/>
      <c r="H54" s="25"/>
      <c r="I54" s="8"/>
    </row>
    <row r="55" spans="2:11" ht="18" x14ac:dyDescent="0.55000000000000004">
      <c r="B55" s="36"/>
      <c r="C55" s="37"/>
      <c r="D55" s="37"/>
      <c r="E55" s="25"/>
      <c r="F55" s="25"/>
      <c r="G55" s="25"/>
      <c r="H55" s="25"/>
      <c r="I55" s="8"/>
    </row>
    <row r="56" spans="2:11" ht="18" x14ac:dyDescent="0.55000000000000004">
      <c r="B56" s="36"/>
      <c r="C56" s="37"/>
      <c r="D56" s="37"/>
      <c r="E56" s="25"/>
      <c r="F56" s="25"/>
      <c r="G56" s="25"/>
      <c r="H56" s="25"/>
      <c r="I56" s="8"/>
    </row>
    <row r="57" spans="2:11" ht="18" x14ac:dyDescent="0.55000000000000004">
      <c r="B57" s="36"/>
      <c r="C57" s="37"/>
      <c r="D57" s="37"/>
      <c r="E57" s="25"/>
      <c r="F57" s="25"/>
      <c r="G57" s="25"/>
      <c r="H57" s="25"/>
      <c r="I57" s="8"/>
    </row>
    <row r="58" spans="2:11" ht="18" x14ac:dyDescent="0.55000000000000004">
      <c r="B58" s="36"/>
      <c r="C58" s="37"/>
      <c r="D58" s="37"/>
      <c r="E58" s="25"/>
      <c r="F58" s="25"/>
      <c r="G58" s="25"/>
      <c r="H58" s="25"/>
      <c r="I58" s="8"/>
    </row>
    <row r="59" spans="2:11" ht="18" x14ac:dyDescent="0.55000000000000004">
      <c r="B59" s="36"/>
      <c r="C59" s="37"/>
      <c r="D59" s="37"/>
      <c r="E59" s="25"/>
      <c r="F59" s="25"/>
      <c r="G59" s="25"/>
      <c r="H59" s="25"/>
      <c r="I59" s="8"/>
    </row>
    <row r="60" spans="2:11" ht="18" x14ac:dyDescent="0.55000000000000004">
      <c r="B60" s="36"/>
      <c r="C60" s="37"/>
      <c r="D60" s="37"/>
      <c r="E60" s="25"/>
      <c r="F60" s="25"/>
      <c r="G60" s="25"/>
    </row>
    <row r="61" spans="2:11" ht="18" x14ac:dyDescent="0.55000000000000004">
      <c r="B61" s="36"/>
      <c r="C61" s="37"/>
      <c r="D61" s="37"/>
      <c r="E61" s="25"/>
      <c r="F61" s="25"/>
      <c r="G61" s="25"/>
      <c r="H61" s="25"/>
      <c r="I61" s="8"/>
    </row>
    <row r="62" spans="2:11" x14ac:dyDescent="0.45">
      <c r="B62" s="185"/>
      <c r="C62" s="185"/>
      <c r="D62" s="185"/>
      <c r="E62" s="185"/>
      <c r="F62" s="185"/>
      <c r="G62" s="185"/>
      <c r="H62" s="185"/>
      <c r="I62" s="8"/>
    </row>
    <row r="63" spans="2:11" ht="25.5" customHeight="1" thickBot="1" x14ac:dyDescent="0.95">
      <c r="B63" s="197" t="s">
        <v>14</v>
      </c>
      <c r="C63" s="197"/>
      <c r="D63" s="197"/>
      <c r="E63" s="197"/>
      <c r="F63" s="197"/>
      <c r="G63" s="197"/>
      <c r="H63" s="197"/>
      <c r="I63" s="11"/>
    </row>
    <row r="64" spans="2:11" ht="18.75" customHeight="1" x14ac:dyDescent="0.45">
      <c r="B64" s="186" t="s">
        <v>3</v>
      </c>
      <c r="C64" s="188" t="s">
        <v>4</v>
      </c>
      <c r="D64" s="89"/>
      <c r="E64" s="190" t="s">
        <v>5</v>
      </c>
      <c r="F64" s="192" t="s">
        <v>6</v>
      </c>
      <c r="G64" s="192" t="s">
        <v>15</v>
      </c>
      <c r="H64" s="194" t="s">
        <v>87</v>
      </c>
      <c r="I64" s="194" t="s">
        <v>16</v>
      </c>
      <c r="J64" s="194" t="s">
        <v>100</v>
      </c>
      <c r="K64" s="196"/>
    </row>
    <row r="65" spans="1:11" ht="18.75" customHeight="1" thickBot="1" x14ac:dyDescent="0.5">
      <c r="B65" s="187"/>
      <c r="C65" s="189"/>
      <c r="D65" s="92"/>
      <c r="E65" s="191"/>
      <c r="F65" s="193"/>
      <c r="G65" s="193"/>
      <c r="H65" s="195"/>
      <c r="I65" s="195"/>
      <c r="J65" s="195"/>
      <c r="K65" s="196"/>
    </row>
    <row r="66" spans="1:11" ht="18" x14ac:dyDescent="0.55000000000000004">
      <c r="A66" s="73"/>
      <c r="B66" s="26" t="s">
        <v>109</v>
      </c>
      <c r="C66" s="140" t="s">
        <v>110</v>
      </c>
      <c r="D66" s="140"/>
      <c r="E66" s="34">
        <v>45748</v>
      </c>
      <c r="F66" s="34">
        <v>45752</v>
      </c>
      <c r="G66" s="34">
        <v>45777</v>
      </c>
      <c r="H66" s="34">
        <f t="shared" ref="H66:H71" si="7">F66+26</f>
        <v>45778</v>
      </c>
      <c r="I66" s="67">
        <f>F66+26</f>
        <v>45778</v>
      </c>
      <c r="J66" s="31">
        <f>F66+25</f>
        <v>45777</v>
      </c>
      <c r="K66" s="148"/>
    </row>
    <row r="67" spans="1:11" ht="19.5" customHeight="1" x14ac:dyDescent="0.55000000000000004">
      <c r="A67" s="73"/>
      <c r="B67" s="26" t="s">
        <v>92</v>
      </c>
      <c r="C67" s="140" t="s">
        <v>111</v>
      </c>
      <c r="D67" s="140"/>
      <c r="E67" s="34">
        <v>45758</v>
      </c>
      <c r="F67" s="34">
        <v>45765</v>
      </c>
      <c r="G67" s="34">
        <v>45777</v>
      </c>
      <c r="H67" s="34">
        <f>F67+26</f>
        <v>45791</v>
      </c>
      <c r="I67" s="34">
        <f>F67+26</f>
        <v>45791</v>
      </c>
      <c r="J67" s="31">
        <f>F67+25</f>
        <v>45790</v>
      </c>
      <c r="K67" s="148"/>
    </row>
    <row r="68" spans="1:11" ht="19.5" customHeight="1" x14ac:dyDescent="0.55000000000000004">
      <c r="A68" s="73"/>
      <c r="B68" s="26" t="s">
        <v>141</v>
      </c>
      <c r="C68" s="140" t="s">
        <v>124</v>
      </c>
      <c r="D68" s="140"/>
      <c r="E68" s="34">
        <v>45775</v>
      </c>
      <c r="F68" s="34">
        <v>45781</v>
      </c>
      <c r="G68" s="34">
        <v>45788</v>
      </c>
      <c r="H68" s="34">
        <f>F68+26</f>
        <v>45807</v>
      </c>
      <c r="I68" s="34">
        <f t="shared" ref="I68:I71" si="8">F68+26</f>
        <v>45807</v>
      </c>
      <c r="J68" s="31">
        <f t="shared" ref="J68:J71" si="9">F68+25</f>
        <v>45806</v>
      </c>
      <c r="K68" s="148"/>
    </row>
    <row r="69" spans="1:11" ht="19.5" customHeight="1" x14ac:dyDescent="0.55000000000000004">
      <c r="A69" s="73"/>
      <c r="B69" s="26" t="s">
        <v>54</v>
      </c>
      <c r="C69" s="140" t="s">
        <v>123</v>
      </c>
      <c r="D69" s="140"/>
      <c r="E69" s="34">
        <v>45782</v>
      </c>
      <c r="F69" s="34">
        <v>45788</v>
      </c>
      <c r="G69" s="34">
        <v>45802</v>
      </c>
      <c r="H69" s="34">
        <f t="shared" si="7"/>
        <v>45814</v>
      </c>
      <c r="I69" s="34">
        <f t="shared" si="8"/>
        <v>45814</v>
      </c>
      <c r="J69" s="31">
        <f t="shared" si="9"/>
        <v>45813</v>
      </c>
      <c r="K69" s="148"/>
    </row>
    <row r="70" spans="1:11" ht="19.5" customHeight="1" x14ac:dyDescent="0.55000000000000004">
      <c r="A70" s="73"/>
      <c r="B70" s="26" t="s">
        <v>109</v>
      </c>
      <c r="C70" s="140" t="s">
        <v>119</v>
      </c>
      <c r="D70" s="140"/>
      <c r="E70" s="34">
        <v>45789</v>
      </c>
      <c r="F70" s="34">
        <v>45795</v>
      </c>
      <c r="G70" s="34">
        <v>45809</v>
      </c>
      <c r="H70" s="34">
        <f t="shared" si="7"/>
        <v>45821</v>
      </c>
      <c r="I70" s="34">
        <f t="shared" si="8"/>
        <v>45821</v>
      </c>
      <c r="J70" s="31">
        <f t="shared" si="9"/>
        <v>45820</v>
      </c>
      <c r="K70" s="148"/>
    </row>
    <row r="71" spans="1:11" ht="19.5" customHeight="1" thickBot="1" x14ac:dyDescent="0.6">
      <c r="A71" s="73"/>
      <c r="B71" s="27" t="s">
        <v>92</v>
      </c>
      <c r="C71" s="141" t="s">
        <v>138</v>
      </c>
      <c r="D71" s="141"/>
      <c r="E71" s="29">
        <v>45795</v>
      </c>
      <c r="F71" s="29">
        <v>45802</v>
      </c>
      <c r="G71" s="29">
        <v>45816</v>
      </c>
      <c r="H71" s="29">
        <f t="shared" si="7"/>
        <v>45828</v>
      </c>
      <c r="I71" s="29">
        <f t="shared" si="8"/>
        <v>45828</v>
      </c>
      <c r="J71" s="32">
        <f t="shared" si="9"/>
        <v>45827</v>
      </c>
      <c r="K71" s="148"/>
    </row>
    <row r="72" spans="1:11" ht="18" customHeight="1" x14ac:dyDescent="0.55000000000000004">
      <c r="B72" s="36"/>
      <c r="C72" s="37"/>
      <c r="D72" s="37"/>
      <c r="E72" s="25"/>
      <c r="F72" s="25"/>
      <c r="G72" s="25"/>
      <c r="H72" s="30"/>
      <c r="I72" s="35"/>
    </row>
    <row r="73" spans="1:11" ht="25.5" customHeight="1" thickBot="1" x14ac:dyDescent="0.95">
      <c r="B73" s="197" t="s">
        <v>66</v>
      </c>
      <c r="C73" s="197"/>
      <c r="D73" s="197"/>
      <c r="E73" s="197"/>
      <c r="F73" s="197"/>
      <c r="G73" s="197"/>
      <c r="H73" s="197"/>
      <c r="I73" s="197"/>
    </row>
    <row r="74" spans="1:11" ht="18" customHeight="1" x14ac:dyDescent="0.45">
      <c r="B74" s="186" t="s">
        <v>3</v>
      </c>
      <c r="C74" s="188" t="s">
        <v>4</v>
      </c>
      <c r="D74" s="89"/>
      <c r="E74" s="190" t="s">
        <v>5</v>
      </c>
      <c r="F74" s="192" t="s">
        <v>6</v>
      </c>
      <c r="G74" s="192" t="s">
        <v>15</v>
      </c>
      <c r="H74" s="194" t="s">
        <v>18</v>
      </c>
      <c r="I74" s="194" t="s">
        <v>60</v>
      </c>
      <c r="J74" s="194" t="s">
        <v>61</v>
      </c>
      <c r="K74" s="196"/>
    </row>
    <row r="75" spans="1:11" ht="18" customHeight="1" thickBot="1" x14ac:dyDescent="0.5">
      <c r="B75" s="187"/>
      <c r="C75" s="189"/>
      <c r="D75" s="92"/>
      <c r="E75" s="191"/>
      <c r="F75" s="193"/>
      <c r="G75" s="193"/>
      <c r="H75" s="195"/>
      <c r="I75" s="195"/>
      <c r="J75" s="195"/>
      <c r="K75" s="196"/>
    </row>
    <row r="76" spans="1:11" ht="19.5" customHeight="1" x14ac:dyDescent="0.55000000000000004">
      <c r="A76" s="66"/>
      <c r="B76" s="26" t="str">
        <f>B66</f>
        <v>OOCL PANAMA</v>
      </c>
      <c r="C76" s="140" t="str">
        <f>C66</f>
        <v>322N</v>
      </c>
      <c r="D76" s="140"/>
      <c r="E76" s="34">
        <f>E66</f>
        <v>45748</v>
      </c>
      <c r="F76" s="34">
        <f>F66</f>
        <v>45752</v>
      </c>
      <c r="G76" s="34">
        <f>G66</f>
        <v>45777</v>
      </c>
      <c r="H76" s="34">
        <f>(F76+32)</f>
        <v>45784</v>
      </c>
      <c r="I76" s="67">
        <f>(F76)+38</f>
        <v>45790</v>
      </c>
      <c r="J76" s="31">
        <f>(F76)+28</f>
        <v>45780</v>
      </c>
      <c r="K76" s="148"/>
    </row>
    <row r="77" spans="1:11" ht="19.5" customHeight="1" x14ac:dyDescent="0.55000000000000004">
      <c r="A77" s="66"/>
      <c r="B77" s="26" t="str">
        <f t="shared" ref="B77:C79" si="10">B67</f>
        <v>KOTA LAMBAI</v>
      </c>
      <c r="C77" s="140" t="str">
        <f t="shared" si="10"/>
        <v>176N</v>
      </c>
      <c r="D77" s="140"/>
      <c r="E77" s="34">
        <f>E67</f>
        <v>45758</v>
      </c>
      <c r="F77" s="34">
        <f>F67</f>
        <v>45765</v>
      </c>
      <c r="G77" s="34">
        <f t="shared" ref="G77:G78" si="11">G67</f>
        <v>45777</v>
      </c>
      <c r="H77" s="34">
        <f t="shared" ref="H77:H81" si="12">(F77+32)</f>
        <v>45797</v>
      </c>
      <c r="I77" s="34">
        <f t="shared" ref="I77:I81" si="13">(F77)+38</f>
        <v>45803</v>
      </c>
      <c r="J77" s="31">
        <f>(F77)+28</f>
        <v>45793</v>
      </c>
      <c r="K77" s="148"/>
    </row>
    <row r="78" spans="1:11" ht="19.5" customHeight="1" x14ac:dyDescent="0.55000000000000004">
      <c r="A78" s="66"/>
      <c r="B78" s="26" t="str">
        <f t="shared" si="10"/>
        <v>JOGEL</v>
      </c>
      <c r="C78" s="140" t="str">
        <f t="shared" si="10"/>
        <v>203N</v>
      </c>
      <c r="D78" s="140"/>
      <c r="E78" s="34">
        <v>45748</v>
      </c>
      <c r="F78" s="34">
        <f>F68</f>
        <v>45781</v>
      </c>
      <c r="G78" s="34">
        <f t="shared" si="11"/>
        <v>45788</v>
      </c>
      <c r="H78" s="34">
        <f t="shared" si="12"/>
        <v>45813</v>
      </c>
      <c r="I78" s="34">
        <f t="shared" si="13"/>
        <v>45819</v>
      </c>
      <c r="J78" s="31">
        <f>(F78)+28</f>
        <v>45809</v>
      </c>
      <c r="K78" s="148"/>
    </row>
    <row r="79" spans="1:11" ht="19.5" customHeight="1" x14ac:dyDescent="0.55000000000000004">
      <c r="A79" s="66"/>
      <c r="B79" s="26" t="str">
        <f t="shared" si="10"/>
        <v>COSCO GENOA</v>
      </c>
      <c r="C79" s="140" t="str">
        <f t="shared" si="10"/>
        <v>091N</v>
      </c>
      <c r="D79" s="140"/>
      <c r="E79" s="34">
        <f>E69</f>
        <v>45782</v>
      </c>
      <c r="F79" s="34">
        <f>F69</f>
        <v>45788</v>
      </c>
      <c r="G79" s="34">
        <f>G69</f>
        <v>45802</v>
      </c>
      <c r="H79" s="34">
        <f t="shared" si="12"/>
        <v>45820</v>
      </c>
      <c r="I79" s="34">
        <f t="shared" si="13"/>
        <v>45826</v>
      </c>
      <c r="J79" s="31">
        <f>(F79)+28</f>
        <v>45816</v>
      </c>
      <c r="K79" s="148"/>
    </row>
    <row r="80" spans="1:11" ht="19.5" customHeight="1" x14ac:dyDescent="0.55000000000000004">
      <c r="B80" s="26" t="str">
        <f>B70</f>
        <v>OOCL PANAMA</v>
      </c>
      <c r="C80" s="140" t="str">
        <f>C70</f>
        <v>323N</v>
      </c>
      <c r="D80" s="140"/>
      <c r="E80" s="34">
        <f t="shared" ref="E80:G81" si="14">E70</f>
        <v>45789</v>
      </c>
      <c r="F80" s="34">
        <f t="shared" si="14"/>
        <v>45795</v>
      </c>
      <c r="G80" s="34">
        <f t="shared" si="14"/>
        <v>45809</v>
      </c>
      <c r="H80" s="34">
        <f t="shared" si="12"/>
        <v>45827</v>
      </c>
      <c r="I80" s="34">
        <f t="shared" si="13"/>
        <v>45833</v>
      </c>
      <c r="J80" s="31">
        <f>(F80)+28</f>
        <v>45823</v>
      </c>
      <c r="K80" s="148"/>
    </row>
    <row r="81" spans="1:11" ht="19.5" customHeight="1" thickBot="1" x14ac:dyDescent="0.6">
      <c r="B81" s="27" t="str">
        <f>B71</f>
        <v>KOTA LAMBAI</v>
      </c>
      <c r="C81" s="141" t="str">
        <f>C71</f>
        <v>177N</v>
      </c>
      <c r="D81" s="141"/>
      <c r="E81" s="29">
        <f t="shared" si="14"/>
        <v>45795</v>
      </c>
      <c r="F81" s="29">
        <f t="shared" si="14"/>
        <v>45802</v>
      </c>
      <c r="G81" s="29">
        <f t="shared" si="14"/>
        <v>45816</v>
      </c>
      <c r="H81" s="29">
        <f t="shared" si="12"/>
        <v>45834</v>
      </c>
      <c r="I81" s="29">
        <f t="shared" si="13"/>
        <v>45840</v>
      </c>
      <c r="J81" s="32">
        <f t="shared" ref="J81" si="15">(F81)+28</f>
        <v>45830</v>
      </c>
      <c r="K81" s="148"/>
    </row>
    <row r="82" spans="1:11" ht="18" customHeight="1" x14ac:dyDescent="0.55000000000000004">
      <c r="B82" s="41"/>
      <c r="C82" s="42"/>
      <c r="D82" s="42"/>
      <c r="E82" s="43"/>
      <c r="F82" s="44"/>
      <c r="G82" s="44"/>
      <c r="H82" s="44"/>
      <c r="I82" s="44"/>
    </row>
    <row r="83" spans="1:11" ht="25.5" customHeight="1" thickBot="1" x14ac:dyDescent="0.95">
      <c r="B83" s="197" t="s">
        <v>19</v>
      </c>
      <c r="C83" s="197"/>
      <c r="D83" s="197"/>
      <c r="E83" s="197"/>
      <c r="F83" s="197"/>
      <c r="G83" s="197"/>
      <c r="H83" s="197"/>
      <c r="I83" s="197"/>
    </row>
    <row r="84" spans="1:11" ht="18" customHeight="1" x14ac:dyDescent="0.45">
      <c r="B84" s="186" t="s">
        <v>3</v>
      </c>
      <c r="C84" s="188" t="s">
        <v>4</v>
      </c>
      <c r="D84" s="89"/>
      <c r="E84" s="190" t="s">
        <v>5</v>
      </c>
      <c r="F84" s="192" t="s">
        <v>6</v>
      </c>
      <c r="G84" s="192" t="s">
        <v>15</v>
      </c>
      <c r="H84" s="211" t="s">
        <v>88</v>
      </c>
      <c r="I84" s="194" t="s">
        <v>63</v>
      </c>
      <c r="J84" s="194" t="s">
        <v>22</v>
      </c>
      <c r="K84" s="196"/>
    </row>
    <row r="85" spans="1:11" ht="18" customHeight="1" thickBot="1" x14ac:dyDescent="0.5">
      <c r="B85" s="187"/>
      <c r="C85" s="189"/>
      <c r="D85" s="92"/>
      <c r="E85" s="191"/>
      <c r="F85" s="193"/>
      <c r="G85" s="193"/>
      <c r="H85" s="212"/>
      <c r="I85" s="195"/>
      <c r="J85" s="195"/>
      <c r="K85" s="196"/>
    </row>
    <row r="86" spans="1:11" ht="19.5" customHeight="1" x14ac:dyDescent="0.55000000000000004">
      <c r="A86" s="66"/>
      <c r="B86" s="26" t="str">
        <f>B95</f>
        <v>OOCL PANAMA</v>
      </c>
      <c r="C86" s="140" t="str">
        <f t="shared" ref="C86:C91" si="16">C66</f>
        <v>322N</v>
      </c>
      <c r="D86" s="140"/>
      <c r="E86" s="34">
        <f>E66</f>
        <v>45748</v>
      </c>
      <c r="F86" s="34">
        <f>F66</f>
        <v>45752</v>
      </c>
      <c r="G86" s="34">
        <f>G76</f>
        <v>45777</v>
      </c>
      <c r="H86" s="34">
        <f>F86+48</f>
        <v>45800</v>
      </c>
      <c r="I86" s="67">
        <f>F86+48</f>
        <v>45800</v>
      </c>
      <c r="J86" s="31">
        <f>G86+45</f>
        <v>45822</v>
      </c>
      <c r="K86" s="148"/>
    </row>
    <row r="87" spans="1:11" ht="19.5" customHeight="1" x14ac:dyDescent="0.55000000000000004">
      <c r="A87" s="66"/>
      <c r="B87" s="26" t="str">
        <f t="shared" ref="B87:B91" si="17">B67</f>
        <v>KOTA LAMBAI</v>
      </c>
      <c r="C87" s="140" t="str">
        <f t="shared" si="16"/>
        <v>176N</v>
      </c>
      <c r="D87" s="140"/>
      <c r="E87" s="34">
        <f>E67</f>
        <v>45758</v>
      </c>
      <c r="F87" s="34">
        <f t="shared" ref="F87:F91" si="18">F67</f>
        <v>45765</v>
      </c>
      <c r="G87" s="34">
        <f t="shared" ref="G87:G88" si="19">G77</f>
        <v>45777</v>
      </c>
      <c r="H87" s="34">
        <f t="shared" ref="H87:H91" si="20">F87+48</f>
        <v>45813</v>
      </c>
      <c r="I87" s="34">
        <f t="shared" ref="I87:I91" si="21">F87+48</f>
        <v>45813</v>
      </c>
      <c r="J87" s="31">
        <f t="shared" ref="J87:J91" si="22">G87+45</f>
        <v>45822</v>
      </c>
      <c r="K87" s="148"/>
    </row>
    <row r="88" spans="1:11" ht="19.5" customHeight="1" x14ac:dyDescent="0.55000000000000004">
      <c r="A88" s="66"/>
      <c r="B88" s="26" t="str">
        <f t="shared" si="17"/>
        <v>JOGEL</v>
      </c>
      <c r="C88" s="140" t="str">
        <f t="shared" si="16"/>
        <v>203N</v>
      </c>
      <c r="D88" s="140"/>
      <c r="E88" s="34">
        <f>E68</f>
        <v>45775</v>
      </c>
      <c r="F88" s="34">
        <f>F68</f>
        <v>45781</v>
      </c>
      <c r="G88" s="34">
        <f t="shared" si="19"/>
        <v>45788</v>
      </c>
      <c r="H88" s="34">
        <f t="shared" si="20"/>
        <v>45829</v>
      </c>
      <c r="I88" s="34">
        <f t="shared" si="21"/>
        <v>45829</v>
      </c>
      <c r="J88" s="31">
        <f t="shared" si="22"/>
        <v>45833</v>
      </c>
      <c r="K88" s="148"/>
    </row>
    <row r="89" spans="1:11" ht="19.5" customHeight="1" x14ac:dyDescent="0.55000000000000004">
      <c r="A89" s="66"/>
      <c r="B89" s="26" t="str">
        <f t="shared" si="17"/>
        <v>COSCO GENOA</v>
      </c>
      <c r="C89" s="140" t="str">
        <f t="shared" si="16"/>
        <v>091N</v>
      </c>
      <c r="D89" s="140"/>
      <c r="E89" s="34">
        <f>E69</f>
        <v>45782</v>
      </c>
      <c r="F89" s="34">
        <f>F69</f>
        <v>45788</v>
      </c>
      <c r="G89" s="34">
        <f>G79</f>
        <v>45802</v>
      </c>
      <c r="H89" s="34">
        <f t="shared" si="20"/>
        <v>45836</v>
      </c>
      <c r="I89" s="34">
        <f t="shared" si="21"/>
        <v>45836</v>
      </c>
      <c r="J89" s="31">
        <f t="shared" si="22"/>
        <v>45847</v>
      </c>
      <c r="K89" s="148"/>
    </row>
    <row r="90" spans="1:11" ht="19.5" customHeight="1" x14ac:dyDescent="0.55000000000000004">
      <c r="A90" s="66"/>
      <c r="B90" s="26" t="str">
        <f t="shared" si="17"/>
        <v>OOCL PANAMA</v>
      </c>
      <c r="C90" s="140" t="str">
        <f t="shared" si="16"/>
        <v>323N</v>
      </c>
      <c r="D90" s="140"/>
      <c r="E90" s="34">
        <f>E70</f>
        <v>45789</v>
      </c>
      <c r="F90" s="34">
        <f>F70</f>
        <v>45795</v>
      </c>
      <c r="G90" s="34">
        <f>G80</f>
        <v>45809</v>
      </c>
      <c r="H90" s="34">
        <f t="shared" si="20"/>
        <v>45843</v>
      </c>
      <c r="I90" s="34">
        <f t="shared" si="21"/>
        <v>45843</v>
      </c>
      <c r="J90" s="31">
        <f t="shared" si="22"/>
        <v>45854</v>
      </c>
      <c r="K90" s="148"/>
    </row>
    <row r="91" spans="1:11" ht="19.5" customHeight="1" thickBot="1" x14ac:dyDescent="0.6">
      <c r="A91" s="66"/>
      <c r="B91" s="26" t="str">
        <f t="shared" si="17"/>
        <v>KOTA LAMBAI</v>
      </c>
      <c r="C91" s="140" t="str">
        <f t="shared" si="16"/>
        <v>177N</v>
      </c>
      <c r="D91" s="141"/>
      <c r="E91" s="34">
        <f>E71</f>
        <v>45795</v>
      </c>
      <c r="F91" s="34">
        <f t="shared" si="18"/>
        <v>45802</v>
      </c>
      <c r="G91" s="34">
        <f>G81</f>
        <v>45816</v>
      </c>
      <c r="H91" s="29">
        <f t="shared" si="20"/>
        <v>45850</v>
      </c>
      <c r="I91" s="29">
        <f t="shared" si="21"/>
        <v>45850</v>
      </c>
      <c r="J91" s="32">
        <f t="shared" si="22"/>
        <v>45861</v>
      </c>
      <c r="K91" s="148"/>
    </row>
    <row r="92" spans="1:11" ht="38.25" customHeight="1" thickBot="1" x14ac:dyDescent="0.95">
      <c r="B92" s="210" t="s">
        <v>23</v>
      </c>
      <c r="C92" s="210"/>
      <c r="D92" s="210"/>
      <c r="E92" s="210"/>
      <c r="F92" s="210"/>
      <c r="G92" s="210"/>
      <c r="H92" s="210"/>
      <c r="I92" s="210"/>
    </row>
    <row r="93" spans="1:11" ht="20.25" customHeight="1" x14ac:dyDescent="0.45">
      <c r="B93" s="186" t="s">
        <v>3</v>
      </c>
      <c r="C93" s="188" t="s">
        <v>4</v>
      </c>
      <c r="D93" s="89"/>
      <c r="E93" s="190" t="s">
        <v>5</v>
      </c>
      <c r="F93" s="192" t="s">
        <v>6</v>
      </c>
      <c r="G93" s="192" t="s">
        <v>15</v>
      </c>
      <c r="H93" s="194" t="s">
        <v>24</v>
      </c>
      <c r="I93" s="214" t="s">
        <v>25</v>
      </c>
      <c r="J93" s="218" t="s">
        <v>62</v>
      </c>
      <c r="K93" s="196"/>
    </row>
    <row r="94" spans="1:11" ht="20.100000000000001" customHeight="1" thickBot="1" x14ac:dyDescent="0.5">
      <c r="B94" s="187"/>
      <c r="C94" s="189"/>
      <c r="D94" s="92"/>
      <c r="E94" s="191"/>
      <c r="F94" s="193"/>
      <c r="G94" s="193"/>
      <c r="H94" s="195"/>
      <c r="I94" s="215"/>
      <c r="J94" s="219"/>
      <c r="K94" s="196"/>
    </row>
    <row r="95" spans="1:11" ht="19.5" customHeight="1" x14ac:dyDescent="0.55000000000000004">
      <c r="A95" s="66"/>
      <c r="B95" s="26" t="str">
        <f t="shared" ref="B95:C100" si="23">B66</f>
        <v>OOCL PANAMA</v>
      </c>
      <c r="C95" s="140" t="str">
        <f t="shared" si="23"/>
        <v>322N</v>
      </c>
      <c r="D95" s="140"/>
      <c r="E95" s="34">
        <f>E66</f>
        <v>45748</v>
      </c>
      <c r="F95" s="34">
        <f t="shared" ref="F95:G99" si="24">F86</f>
        <v>45752</v>
      </c>
      <c r="G95" s="34">
        <f t="shared" si="24"/>
        <v>45777</v>
      </c>
      <c r="H95" s="34">
        <f>F95+42</f>
        <v>45794</v>
      </c>
      <c r="I95" s="67">
        <f t="shared" ref="I95:I100" si="25">F95+51</f>
        <v>45803</v>
      </c>
      <c r="J95" s="31">
        <f>F95+51</f>
        <v>45803</v>
      </c>
      <c r="K95" s="148"/>
    </row>
    <row r="96" spans="1:11" ht="19.5" customHeight="1" x14ac:dyDescent="0.55000000000000004">
      <c r="A96" s="66"/>
      <c r="B96" s="26" t="str">
        <f t="shared" si="23"/>
        <v>KOTA LAMBAI</v>
      </c>
      <c r="C96" s="140" t="str">
        <f t="shared" si="23"/>
        <v>176N</v>
      </c>
      <c r="D96" s="140"/>
      <c r="E96" s="34">
        <f>E67</f>
        <v>45758</v>
      </c>
      <c r="F96" s="34">
        <f t="shared" si="24"/>
        <v>45765</v>
      </c>
      <c r="G96" s="34">
        <f t="shared" si="24"/>
        <v>45777</v>
      </c>
      <c r="H96" s="34">
        <f t="shared" ref="H96:H100" si="26">F96+42</f>
        <v>45807</v>
      </c>
      <c r="I96" s="34">
        <f t="shared" si="25"/>
        <v>45816</v>
      </c>
      <c r="J96" s="31">
        <f>F96+51</f>
        <v>45816</v>
      </c>
      <c r="K96" s="148"/>
    </row>
    <row r="97" spans="1:11" ht="19.5" customHeight="1" x14ac:dyDescent="0.55000000000000004">
      <c r="A97" s="66"/>
      <c r="B97" s="26" t="str">
        <f t="shared" si="23"/>
        <v>JOGEL</v>
      </c>
      <c r="C97" s="140" t="str">
        <f t="shared" si="23"/>
        <v>203N</v>
      </c>
      <c r="D97" s="140"/>
      <c r="E97" s="34">
        <f>E68</f>
        <v>45775</v>
      </c>
      <c r="F97" s="34">
        <f t="shared" si="24"/>
        <v>45781</v>
      </c>
      <c r="G97" s="34">
        <f t="shared" si="24"/>
        <v>45788</v>
      </c>
      <c r="H97" s="34">
        <f t="shared" si="26"/>
        <v>45823</v>
      </c>
      <c r="I97" s="34">
        <f t="shared" si="25"/>
        <v>45832</v>
      </c>
      <c r="J97" s="31">
        <f>F97+51</f>
        <v>45832</v>
      </c>
      <c r="K97" s="148"/>
    </row>
    <row r="98" spans="1:11" ht="19.5" customHeight="1" x14ac:dyDescent="0.55000000000000004">
      <c r="A98" s="66"/>
      <c r="B98" s="26" t="str">
        <f t="shared" si="23"/>
        <v>COSCO GENOA</v>
      </c>
      <c r="C98" s="140" t="str">
        <f t="shared" si="23"/>
        <v>091N</v>
      </c>
      <c r="D98" s="140"/>
      <c r="E98" s="34">
        <f>E69</f>
        <v>45782</v>
      </c>
      <c r="F98" s="34">
        <f t="shared" si="24"/>
        <v>45788</v>
      </c>
      <c r="G98" s="34">
        <f t="shared" si="24"/>
        <v>45802</v>
      </c>
      <c r="H98" s="34">
        <f t="shared" si="26"/>
        <v>45830</v>
      </c>
      <c r="I98" s="34">
        <f t="shared" si="25"/>
        <v>45839</v>
      </c>
      <c r="J98" s="31">
        <f t="shared" ref="J98:J100" si="27">F98+51</f>
        <v>45839</v>
      </c>
      <c r="K98" s="148"/>
    </row>
    <row r="99" spans="1:11" ht="19.5" customHeight="1" x14ac:dyDescent="0.55000000000000004">
      <c r="A99" s="66"/>
      <c r="B99" s="26" t="str">
        <f t="shared" si="23"/>
        <v>OOCL PANAMA</v>
      </c>
      <c r="C99" s="140" t="str">
        <f t="shared" si="23"/>
        <v>323N</v>
      </c>
      <c r="D99" s="140"/>
      <c r="E99" s="34">
        <f>E70</f>
        <v>45789</v>
      </c>
      <c r="F99" s="34">
        <f t="shared" si="24"/>
        <v>45795</v>
      </c>
      <c r="G99" s="34">
        <f t="shared" si="24"/>
        <v>45809</v>
      </c>
      <c r="H99" s="34">
        <f t="shared" si="26"/>
        <v>45837</v>
      </c>
      <c r="I99" s="34">
        <f t="shared" si="25"/>
        <v>45846</v>
      </c>
      <c r="J99" s="31">
        <f t="shared" si="27"/>
        <v>45846</v>
      </c>
      <c r="K99" s="148"/>
    </row>
    <row r="100" spans="1:11" ht="19.5" customHeight="1" thickBot="1" x14ac:dyDescent="0.6">
      <c r="B100" s="27" t="str">
        <f t="shared" si="23"/>
        <v>KOTA LAMBAI</v>
      </c>
      <c r="C100" s="141" t="str">
        <f t="shared" si="23"/>
        <v>177N</v>
      </c>
      <c r="D100" s="141"/>
      <c r="E100" s="29">
        <f t="shared" ref="E100" si="28">E71</f>
        <v>45795</v>
      </c>
      <c r="F100" s="29">
        <f t="shared" ref="F100:G100" si="29">F91</f>
        <v>45802</v>
      </c>
      <c r="G100" s="29">
        <f t="shared" si="29"/>
        <v>45816</v>
      </c>
      <c r="H100" s="29">
        <f t="shared" si="26"/>
        <v>45844</v>
      </c>
      <c r="I100" s="29">
        <f t="shared" si="25"/>
        <v>45853</v>
      </c>
      <c r="J100" s="32">
        <f t="shared" si="27"/>
        <v>45853</v>
      </c>
      <c r="K100" s="148"/>
    </row>
    <row r="101" spans="1:11" ht="20.25" customHeight="1" x14ac:dyDescent="0.55000000000000004">
      <c r="B101" s="41"/>
      <c r="C101" s="42"/>
      <c r="D101" s="42"/>
      <c r="E101" s="47"/>
      <c r="F101" s="44"/>
      <c r="G101" s="44"/>
      <c r="H101" s="44"/>
      <c r="I101" s="44"/>
    </row>
    <row r="102" spans="1:11" ht="20.25" customHeight="1" x14ac:dyDescent="0.55000000000000004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55000000000000004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55000000000000004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55000000000000004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55000000000000004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55000000000000004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55000000000000004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55000000000000004">
      <c r="B109" s="41"/>
      <c r="C109" s="42"/>
      <c r="D109" s="42"/>
      <c r="E109" s="47"/>
      <c r="F109" s="44"/>
      <c r="G109" s="44"/>
      <c r="H109" s="44"/>
      <c r="I109" s="44"/>
    </row>
    <row r="110" spans="1:11" ht="12.75" customHeight="1" x14ac:dyDescent="0.4">
      <c r="B110" s="38"/>
      <c r="C110" s="39"/>
      <c r="D110" s="39"/>
      <c r="E110" s="40"/>
      <c r="F110" s="40"/>
      <c r="G110" s="30"/>
      <c r="H110" s="30"/>
      <c r="I110" s="11"/>
      <c r="J110" s="3"/>
    </row>
    <row r="111" spans="1:11" ht="24.75" customHeight="1" thickBot="1" x14ac:dyDescent="0.95">
      <c r="B111" s="207" t="s">
        <v>50</v>
      </c>
      <c r="C111" s="207"/>
      <c r="D111" s="207"/>
      <c r="E111" s="207"/>
      <c r="F111" s="207"/>
      <c r="G111" s="207"/>
      <c r="H111" s="207"/>
      <c r="I111" s="207"/>
    </row>
    <row r="112" spans="1:11" ht="12.75" customHeight="1" x14ac:dyDescent="0.45">
      <c r="B112" s="186" t="s">
        <v>3</v>
      </c>
      <c r="C112" s="188" t="s">
        <v>4</v>
      </c>
      <c r="D112" s="89"/>
      <c r="E112" s="190" t="s">
        <v>5</v>
      </c>
      <c r="F112" s="192" t="s">
        <v>6</v>
      </c>
      <c r="G112" s="192" t="s">
        <v>27</v>
      </c>
      <c r="H112" s="194" t="s">
        <v>28</v>
      </c>
      <c r="I112" s="194" t="s">
        <v>29</v>
      </c>
      <c r="J112" s="196"/>
    </row>
    <row r="113" spans="2:10" ht="25.5" customHeight="1" thickBot="1" x14ac:dyDescent="0.5">
      <c r="B113" s="187"/>
      <c r="C113" s="189"/>
      <c r="D113" s="92"/>
      <c r="E113" s="191"/>
      <c r="F113" s="193"/>
      <c r="G113" s="193"/>
      <c r="H113" s="195"/>
      <c r="I113" s="195"/>
      <c r="J113" s="196"/>
    </row>
    <row r="114" spans="2:10" ht="19.5" customHeight="1" x14ac:dyDescent="0.55000000000000004">
      <c r="B114" s="82" t="s">
        <v>69</v>
      </c>
      <c r="C114" s="149">
        <v>2507</v>
      </c>
      <c r="D114" s="149"/>
      <c r="E114" s="88">
        <v>45749</v>
      </c>
      <c r="F114" s="88">
        <v>45756</v>
      </c>
      <c r="G114" s="88">
        <v>45762</v>
      </c>
      <c r="H114" s="88">
        <f>F114+12</f>
        <v>45768</v>
      </c>
      <c r="I114" s="16">
        <f>H114+7</f>
        <v>45775</v>
      </c>
      <c r="J114" s="71"/>
    </row>
    <row r="115" spans="2:10" ht="19.5" customHeight="1" x14ac:dyDescent="0.55000000000000004">
      <c r="B115" s="82" t="s">
        <v>98</v>
      </c>
      <c r="C115" s="149">
        <v>2507</v>
      </c>
      <c r="D115" s="149"/>
      <c r="E115" s="88">
        <v>45756</v>
      </c>
      <c r="F115" s="88">
        <v>45763</v>
      </c>
      <c r="G115" s="88">
        <v>45769</v>
      </c>
      <c r="H115" s="182" t="s">
        <v>80</v>
      </c>
      <c r="I115" s="150" t="s">
        <v>80</v>
      </c>
      <c r="J115" s="71"/>
    </row>
    <row r="116" spans="2:10" ht="19.5" customHeight="1" x14ac:dyDescent="0.55000000000000004">
      <c r="B116" s="82" t="s">
        <v>70</v>
      </c>
      <c r="C116" s="149">
        <v>2507</v>
      </c>
      <c r="D116" s="149"/>
      <c r="E116" s="88">
        <v>45762</v>
      </c>
      <c r="F116" s="88">
        <v>45770</v>
      </c>
      <c r="G116" s="88">
        <v>45776</v>
      </c>
      <c r="H116" s="182">
        <f>(F116)+12</f>
        <v>45782</v>
      </c>
      <c r="I116" s="150">
        <f>(H116)+7</f>
        <v>45789</v>
      </c>
      <c r="J116" s="71"/>
    </row>
    <row r="117" spans="2:10" ht="19.5" customHeight="1" x14ac:dyDescent="0.55000000000000004">
      <c r="B117" s="82" t="s">
        <v>81</v>
      </c>
      <c r="C117" s="149">
        <v>2509</v>
      </c>
      <c r="D117" s="149"/>
      <c r="E117" s="88">
        <v>45764</v>
      </c>
      <c r="F117" s="88">
        <v>45777</v>
      </c>
      <c r="G117" s="88">
        <v>45783</v>
      </c>
      <c r="H117" s="182" t="s">
        <v>80</v>
      </c>
      <c r="I117" s="150" t="s">
        <v>80</v>
      </c>
      <c r="J117" s="71"/>
    </row>
    <row r="118" spans="2:10" ht="19.5" customHeight="1" x14ac:dyDescent="0.55000000000000004">
      <c r="B118" s="82" t="s">
        <v>69</v>
      </c>
      <c r="C118" s="149">
        <v>2509</v>
      </c>
      <c r="D118" s="149"/>
      <c r="E118" s="88">
        <v>45777</v>
      </c>
      <c r="F118" s="88">
        <v>45784</v>
      </c>
      <c r="G118" s="88">
        <v>45790</v>
      </c>
      <c r="H118" s="182">
        <f>(F118)+12</f>
        <v>45796</v>
      </c>
      <c r="I118" s="150">
        <f>(H118)+7</f>
        <v>45803</v>
      </c>
      <c r="J118" s="71"/>
    </row>
    <row r="119" spans="2:10" ht="19.5" customHeight="1" x14ac:dyDescent="0.55000000000000004">
      <c r="B119" s="82" t="s">
        <v>98</v>
      </c>
      <c r="C119" s="149">
        <v>2509</v>
      </c>
      <c r="D119" s="149"/>
      <c r="E119" s="88">
        <v>45784</v>
      </c>
      <c r="F119" s="88">
        <v>45791</v>
      </c>
      <c r="G119" s="88">
        <v>45797</v>
      </c>
      <c r="H119" s="182" t="s">
        <v>80</v>
      </c>
      <c r="I119" s="150" t="s">
        <v>80</v>
      </c>
      <c r="J119" s="71"/>
    </row>
    <row r="120" spans="2:10" ht="19.5" customHeight="1" x14ac:dyDescent="0.55000000000000004">
      <c r="B120" s="82" t="s">
        <v>70</v>
      </c>
      <c r="C120" s="149">
        <v>2509</v>
      </c>
      <c r="D120" s="149"/>
      <c r="E120" s="88">
        <v>45791</v>
      </c>
      <c r="F120" s="88">
        <v>45798</v>
      </c>
      <c r="G120" s="88">
        <v>45804</v>
      </c>
      <c r="H120" s="182">
        <f t="shared" ref="H120" si="30">(F120)+12</f>
        <v>45810</v>
      </c>
      <c r="I120" s="150">
        <f t="shared" ref="I120" si="31">(H120)+7</f>
        <v>45817</v>
      </c>
      <c r="J120" s="71"/>
    </row>
    <row r="121" spans="2:10" ht="19.5" customHeight="1" thickBot="1" x14ac:dyDescent="0.6">
      <c r="B121" s="81" t="s">
        <v>81</v>
      </c>
      <c r="C121" s="33">
        <v>2511</v>
      </c>
      <c r="D121" s="33"/>
      <c r="E121" s="19">
        <v>45798</v>
      </c>
      <c r="F121" s="19">
        <v>45805</v>
      </c>
      <c r="G121" s="19">
        <v>45811</v>
      </c>
      <c r="H121" s="174" t="s">
        <v>80</v>
      </c>
      <c r="I121" s="183" t="s">
        <v>80</v>
      </c>
      <c r="J121" s="71"/>
    </row>
    <row r="122" spans="2:10" ht="18" customHeight="1" x14ac:dyDescent="0.4">
      <c r="B122" s="38"/>
      <c r="C122" s="39"/>
      <c r="D122" s="39"/>
      <c r="E122" s="40"/>
      <c r="F122" s="40"/>
      <c r="G122" s="30"/>
      <c r="H122" s="30"/>
      <c r="I122" s="35"/>
    </row>
    <row r="123" spans="2:10" ht="18" customHeight="1" x14ac:dyDescent="0.4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4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4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4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4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4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4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4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4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4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4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4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45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45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45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4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4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4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4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4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45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45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45">
      <c r="B145" s="6"/>
      <c r="C145" s="6"/>
      <c r="D145" s="6"/>
      <c r="E145" s="7"/>
      <c r="F145" s="217"/>
      <c r="G145" s="217"/>
      <c r="H145" s="217"/>
      <c r="I145" s="217"/>
    </row>
    <row r="146" spans="2:9" ht="18" customHeight="1" x14ac:dyDescent="0.45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45">
      <c r="B147" s="6"/>
      <c r="C147" s="6"/>
      <c r="D147" s="6"/>
      <c r="E147" s="7"/>
      <c r="F147" s="213"/>
      <c r="G147" s="213"/>
      <c r="H147" s="213"/>
      <c r="I147" s="213"/>
    </row>
    <row r="148" spans="2:9" ht="18" customHeight="1" x14ac:dyDescent="0.45">
      <c r="B148" s="6"/>
      <c r="C148" s="6"/>
      <c r="D148" s="6"/>
      <c r="E148" s="7"/>
      <c r="F148" s="213"/>
      <c r="G148" s="213"/>
      <c r="H148" s="213"/>
      <c r="I148" s="213"/>
    </row>
    <row r="149" spans="2:9" ht="18" customHeight="1" x14ac:dyDescent="0.45">
      <c r="B149" s="6"/>
      <c r="C149" s="6"/>
      <c r="D149" s="6"/>
      <c r="E149" s="7"/>
      <c r="F149" s="213"/>
      <c r="G149" s="213"/>
      <c r="H149" s="213"/>
      <c r="I149" s="213"/>
    </row>
    <row r="150" spans="2:9" ht="18" customHeight="1" x14ac:dyDescent="0.45">
      <c r="B150" s="6"/>
      <c r="C150" s="6"/>
      <c r="D150" s="6"/>
      <c r="E150" s="7"/>
      <c r="F150" s="85"/>
      <c r="G150" s="85"/>
      <c r="H150" s="85"/>
      <c r="I150" s="85"/>
    </row>
    <row r="151" spans="2:9" ht="18" customHeight="1" x14ac:dyDescent="0.45">
      <c r="B151" s="6"/>
      <c r="C151" s="6"/>
      <c r="D151" s="6"/>
      <c r="E151" s="7"/>
      <c r="F151" s="85"/>
      <c r="G151" s="85"/>
      <c r="H151" s="85"/>
      <c r="I151" s="85"/>
    </row>
    <row r="152" spans="2:9" ht="18" customHeight="1" x14ac:dyDescent="0.45">
      <c r="B152" s="6"/>
      <c r="C152" s="6"/>
      <c r="D152" s="6"/>
      <c r="E152" s="7"/>
      <c r="F152" s="85"/>
      <c r="G152" s="85"/>
      <c r="H152" s="85"/>
      <c r="I152" s="85"/>
    </row>
    <row r="153" spans="2:9" ht="18" customHeight="1" x14ac:dyDescent="0.45">
      <c r="B153" s="6"/>
      <c r="C153" s="6"/>
      <c r="D153" s="6"/>
      <c r="E153" s="7"/>
      <c r="F153" s="216"/>
      <c r="G153" s="216"/>
      <c r="H153" s="216"/>
      <c r="I153" s="216"/>
    </row>
    <row r="154" spans="2:9" ht="18" customHeight="1" x14ac:dyDescent="0.45">
      <c r="B154" s="6"/>
      <c r="C154" s="6"/>
      <c r="D154" s="6"/>
      <c r="E154" s="7"/>
      <c r="F154" s="216"/>
      <c r="G154" s="216"/>
      <c r="H154" s="216"/>
      <c r="I154" s="216"/>
    </row>
    <row r="155" spans="2:9" ht="18" customHeight="1" x14ac:dyDescent="0.45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4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4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4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4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4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4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4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4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45">
      <c r="B164" s="53" t="s">
        <v>96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45">
      <c r="B165" s="53" t="s">
        <v>30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45">
      <c r="B166" s="53" t="s">
        <v>31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45">
      <c r="B167" s="53" t="s">
        <v>32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45">
      <c r="B168" s="53" t="s">
        <v>33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45">
      <c r="B169" s="53" t="s">
        <v>34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45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45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45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45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4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4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4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4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4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4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4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4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4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4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4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45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45"/>
    <row r="187" spans="2:9" ht="12.75" customHeight="1" x14ac:dyDescent="0.45"/>
    <row r="196" ht="12.75" customHeight="1" x14ac:dyDescent="0.45"/>
    <row r="198" ht="12.75" customHeight="1" x14ac:dyDescent="0.45"/>
    <row r="204" ht="12.75" customHeight="1" x14ac:dyDescent="0.45"/>
    <row r="207" ht="12.75" customHeight="1" x14ac:dyDescent="0.45"/>
    <row r="212" ht="12.75" customHeight="1" x14ac:dyDescent="0.45"/>
    <row r="215" ht="12.75" customHeight="1" x14ac:dyDescent="0.45"/>
    <row r="221" ht="12.75" customHeight="1" x14ac:dyDescent="0.45"/>
  </sheetData>
  <mergeCells count="96"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B63:H63"/>
    <mergeCell ref="B64:B65"/>
    <mergeCell ref="C64:C65"/>
    <mergeCell ref="E64:E65"/>
    <mergeCell ref="F64:F65"/>
    <mergeCell ref="G64:G65"/>
    <mergeCell ref="H64:H65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197"/>
  <sheetViews>
    <sheetView view="pageBreakPreview" zoomScaleNormal="100" zoomScaleSheetLayoutView="100" workbookViewId="0"/>
  </sheetViews>
  <sheetFormatPr defaultColWidth="8.73046875" defaultRowHeight="17.25" x14ac:dyDescent="0.45"/>
  <cols>
    <col min="1" max="1" width="4.265625" style="13" customWidth="1"/>
    <col min="2" max="2" width="27.59765625" style="1" customWidth="1"/>
    <col min="3" max="3" width="12" style="1" customWidth="1"/>
    <col min="4" max="4" width="16.3984375" style="1" customWidth="1"/>
    <col min="5" max="5" width="12.3984375" style="2" customWidth="1"/>
    <col min="6" max="6" width="13.73046875" style="2" customWidth="1"/>
    <col min="7" max="7" width="15.265625" style="2" customWidth="1"/>
    <col min="8" max="8" width="15.1328125" style="2" customWidth="1"/>
    <col min="9" max="9" width="13" style="2" customWidth="1"/>
    <col min="10" max="10" width="14.73046875" style="2" customWidth="1"/>
    <col min="11" max="11" width="13.59765625" style="7" customWidth="1"/>
    <col min="12" max="12" width="2.73046875" style="10" customWidth="1"/>
    <col min="13" max="13" width="5" style="3" customWidth="1"/>
    <col min="14" max="16384" width="8.73046875" style="3"/>
  </cols>
  <sheetData>
    <row r="1" spans="1:14" x14ac:dyDescent="0.45">
      <c r="B1" s="6"/>
      <c r="C1" s="6"/>
      <c r="D1" s="6"/>
      <c r="E1" s="7"/>
      <c r="F1" s="7"/>
      <c r="G1" s="7"/>
      <c r="H1" s="7"/>
      <c r="I1" s="7"/>
      <c r="J1" s="7"/>
    </row>
    <row r="2" spans="1:14" x14ac:dyDescent="0.45">
      <c r="B2" s="6"/>
      <c r="C2" s="6"/>
      <c r="D2" s="6"/>
      <c r="E2" s="7"/>
      <c r="F2" s="7"/>
      <c r="G2" s="7"/>
      <c r="H2" s="7"/>
      <c r="I2" s="7"/>
      <c r="J2" s="7"/>
    </row>
    <row r="3" spans="1:14" x14ac:dyDescent="0.45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45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45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25" x14ac:dyDescent="0.45">
      <c r="A6" s="184" t="s">
        <v>35</v>
      </c>
      <c r="B6" s="184"/>
      <c r="C6" s="184"/>
      <c r="D6" s="184"/>
      <c r="E6" s="184"/>
      <c r="F6" s="184"/>
      <c r="G6" s="184"/>
      <c r="H6" s="184"/>
      <c r="I6" s="184"/>
      <c r="J6" s="184"/>
    </row>
    <row r="7" spans="1:14" s="21" customFormat="1" ht="44.25" x14ac:dyDescent="0.45">
      <c r="A7" s="184" t="s">
        <v>1</v>
      </c>
      <c r="B7" s="184"/>
      <c r="C7" s="184"/>
      <c r="D7" s="184"/>
      <c r="E7" s="184"/>
      <c r="F7" s="184"/>
      <c r="G7" s="184"/>
      <c r="H7" s="184"/>
      <c r="I7" s="184"/>
      <c r="J7" s="184"/>
    </row>
    <row r="8" spans="1:14" s="4" customFormat="1" ht="34.9" x14ac:dyDescent="0.45">
      <c r="A8" s="208" t="str">
        <f>MELBOURNE!A7</f>
        <v>28th March 2025</v>
      </c>
      <c r="B8" s="208"/>
      <c r="C8" s="208"/>
      <c r="D8" s="208"/>
      <c r="E8" s="208"/>
      <c r="F8" s="208"/>
      <c r="G8" s="208"/>
      <c r="H8" s="208"/>
      <c r="I8" s="208"/>
      <c r="J8" s="208"/>
      <c r="K8" s="21"/>
      <c r="L8" s="93"/>
    </row>
    <row r="9" spans="1:14" s="168" customFormat="1" ht="21.75" customHeight="1" x14ac:dyDescent="0.45">
      <c r="A9" s="79"/>
      <c r="B9" s="79"/>
      <c r="C9" s="79"/>
      <c r="D9" s="79"/>
      <c r="E9" s="79"/>
      <c r="F9" s="79"/>
      <c r="G9" s="79"/>
      <c r="H9" s="79"/>
      <c r="I9" s="79"/>
      <c r="J9" s="79"/>
      <c r="K9" s="21"/>
      <c r="L9" s="169"/>
    </row>
    <row r="10" spans="1:14" ht="33" customHeight="1" thickBot="1" x14ac:dyDescent="0.95">
      <c r="B10" s="207" t="s">
        <v>2</v>
      </c>
      <c r="C10" s="207"/>
      <c r="D10" s="207"/>
      <c r="E10" s="207"/>
      <c r="F10" s="207"/>
      <c r="G10" s="207"/>
      <c r="H10" s="207"/>
      <c r="I10" s="11"/>
      <c r="J10" s="8"/>
      <c r="K10" s="8"/>
    </row>
    <row r="11" spans="1:14" ht="12.75" customHeight="1" thickBot="1" x14ac:dyDescent="0.5">
      <c r="B11" s="241" t="s">
        <v>3</v>
      </c>
      <c r="C11" s="243" t="s">
        <v>4</v>
      </c>
      <c r="D11" s="237" t="s">
        <v>5</v>
      </c>
      <c r="E11" s="237" t="s">
        <v>37</v>
      </c>
      <c r="F11" s="236" t="s">
        <v>7</v>
      </c>
      <c r="G11" s="240" t="s">
        <v>84</v>
      </c>
      <c r="H11" s="236" t="s">
        <v>59</v>
      </c>
      <c r="I11" s="239" t="s">
        <v>83</v>
      </c>
      <c r="J11" s="236" t="s">
        <v>65</v>
      </c>
      <c r="K11" s="236" t="s">
        <v>85</v>
      </c>
      <c r="L11" s="202"/>
      <c r="M11" s="9"/>
      <c r="N11" s="10"/>
    </row>
    <row r="12" spans="1:14" ht="25.5" customHeight="1" thickBot="1" x14ac:dyDescent="0.5">
      <c r="B12" s="242"/>
      <c r="C12" s="244"/>
      <c r="D12" s="238"/>
      <c r="E12" s="238"/>
      <c r="F12" s="245"/>
      <c r="G12" s="240"/>
      <c r="H12" s="236"/>
      <c r="I12" s="239"/>
      <c r="J12" s="236"/>
      <c r="K12" s="236"/>
      <c r="L12" s="202"/>
      <c r="M12" s="10"/>
      <c r="N12" s="10"/>
    </row>
    <row r="13" spans="1:14" s="14" customFormat="1" ht="19.350000000000001" customHeight="1" x14ac:dyDescent="0.5">
      <c r="A13" s="73"/>
      <c r="B13" s="103" t="s">
        <v>105</v>
      </c>
      <c r="C13" s="154" t="s">
        <v>106</v>
      </c>
      <c r="D13" s="152">
        <v>45749</v>
      </c>
      <c r="E13" s="152">
        <v>45756</v>
      </c>
      <c r="F13" s="152">
        <v>45770</v>
      </c>
      <c r="G13" s="135">
        <f>E13+28</f>
        <v>45784</v>
      </c>
      <c r="H13" s="135">
        <f t="shared" ref="H13:H18" si="0">(E13+28)</f>
        <v>45784</v>
      </c>
      <c r="I13" s="135">
        <f>E13+29</f>
        <v>45785</v>
      </c>
      <c r="J13" s="135">
        <f>(E13+30)</f>
        <v>45786</v>
      </c>
      <c r="K13" s="153">
        <f>(F13+30)</f>
        <v>45800</v>
      </c>
      <c r="L13" s="12"/>
      <c r="M13" s="13"/>
      <c r="N13" s="10"/>
    </row>
    <row r="14" spans="1:14" s="14" customFormat="1" ht="19.350000000000001" customHeight="1" x14ac:dyDescent="0.5">
      <c r="A14" s="73"/>
      <c r="B14" s="103" t="s">
        <v>75</v>
      </c>
      <c r="C14" s="154" t="s">
        <v>108</v>
      </c>
      <c r="D14" s="152">
        <v>45756</v>
      </c>
      <c r="E14" s="152">
        <v>45763</v>
      </c>
      <c r="F14" s="152">
        <v>45784</v>
      </c>
      <c r="G14" s="152">
        <f t="shared" ref="G14:G18" si="1">E14+28</f>
        <v>45791</v>
      </c>
      <c r="H14" s="152">
        <f t="shared" si="0"/>
        <v>45791</v>
      </c>
      <c r="I14" s="152">
        <f t="shared" ref="I14:I18" si="2">E14+29</f>
        <v>45792</v>
      </c>
      <c r="J14" s="152">
        <f>(E14+30)</f>
        <v>45793</v>
      </c>
      <c r="K14" s="104">
        <f t="shared" ref="K14:K18" si="3">(F14+30)</f>
        <v>45814</v>
      </c>
      <c r="L14" s="12"/>
      <c r="M14" s="13"/>
      <c r="N14" s="10"/>
    </row>
    <row r="15" spans="1:14" s="14" customFormat="1" ht="19.5" customHeight="1" x14ac:dyDescent="0.5">
      <c r="A15" s="73"/>
      <c r="B15" s="103" t="s">
        <v>82</v>
      </c>
      <c r="C15" s="154" t="s">
        <v>112</v>
      </c>
      <c r="D15" s="152">
        <v>45762</v>
      </c>
      <c r="E15" s="152">
        <v>45770</v>
      </c>
      <c r="F15" s="152">
        <v>45791</v>
      </c>
      <c r="G15" s="152">
        <f t="shared" si="1"/>
        <v>45798</v>
      </c>
      <c r="H15" s="152">
        <f t="shared" si="0"/>
        <v>45798</v>
      </c>
      <c r="I15" s="152">
        <f t="shared" si="2"/>
        <v>45799</v>
      </c>
      <c r="J15" s="152">
        <f>(E15+30)</f>
        <v>45800</v>
      </c>
      <c r="K15" s="104">
        <f t="shared" si="3"/>
        <v>45821</v>
      </c>
      <c r="L15" s="12"/>
      <c r="M15" s="13"/>
      <c r="N15" s="13"/>
    </row>
    <row r="16" spans="1:14" s="14" customFormat="1" ht="19.5" customHeight="1" x14ac:dyDescent="0.5">
      <c r="A16" s="73"/>
      <c r="B16" s="103" t="s">
        <v>76</v>
      </c>
      <c r="C16" s="154" t="s">
        <v>120</v>
      </c>
      <c r="D16" s="152">
        <v>45769</v>
      </c>
      <c r="E16" s="152">
        <v>45778</v>
      </c>
      <c r="F16" s="152">
        <v>45798</v>
      </c>
      <c r="G16" s="152">
        <f t="shared" si="1"/>
        <v>45806</v>
      </c>
      <c r="H16" s="152">
        <f t="shared" si="0"/>
        <v>45806</v>
      </c>
      <c r="I16" s="152">
        <f t="shared" si="2"/>
        <v>45807</v>
      </c>
      <c r="J16" s="152">
        <f>(E16+30)</f>
        <v>45808</v>
      </c>
      <c r="K16" s="104">
        <f t="shared" si="3"/>
        <v>45828</v>
      </c>
      <c r="L16" s="12"/>
      <c r="M16" s="13"/>
      <c r="N16" s="13"/>
    </row>
    <row r="17" spans="1:14" s="14" customFormat="1" ht="19.5" customHeight="1" x14ac:dyDescent="0.5">
      <c r="A17" s="73"/>
      <c r="B17" s="103" t="s">
        <v>57</v>
      </c>
      <c r="C17" s="154" t="s">
        <v>127</v>
      </c>
      <c r="D17" s="152">
        <v>45777</v>
      </c>
      <c r="E17" s="152">
        <v>45784</v>
      </c>
      <c r="F17" s="152">
        <v>45805</v>
      </c>
      <c r="G17" s="152">
        <f t="shared" si="1"/>
        <v>45812</v>
      </c>
      <c r="H17" s="152">
        <f t="shared" si="0"/>
        <v>45812</v>
      </c>
      <c r="I17" s="152">
        <f t="shared" si="2"/>
        <v>45813</v>
      </c>
      <c r="J17" s="152">
        <f>(E17+30)</f>
        <v>45814</v>
      </c>
      <c r="K17" s="104">
        <f t="shared" si="3"/>
        <v>45835</v>
      </c>
      <c r="L17" s="12"/>
      <c r="M17" s="13"/>
      <c r="N17" s="13"/>
    </row>
    <row r="18" spans="1:14" s="14" customFormat="1" ht="19.350000000000001" customHeight="1" thickBot="1" x14ac:dyDescent="0.55000000000000004">
      <c r="A18" s="73"/>
      <c r="B18" s="105" t="s">
        <v>94</v>
      </c>
      <c r="C18" s="106" t="s">
        <v>128</v>
      </c>
      <c r="D18" s="107">
        <v>45784</v>
      </c>
      <c r="E18" s="107">
        <v>45791</v>
      </c>
      <c r="F18" s="107">
        <v>45812</v>
      </c>
      <c r="G18" s="107">
        <f t="shared" si="1"/>
        <v>45819</v>
      </c>
      <c r="H18" s="107">
        <f t="shared" si="0"/>
        <v>45819</v>
      </c>
      <c r="I18" s="107">
        <f t="shared" si="2"/>
        <v>45820</v>
      </c>
      <c r="J18" s="107">
        <f>(E18+30)</f>
        <v>45821</v>
      </c>
      <c r="K18" s="108">
        <f t="shared" si="3"/>
        <v>45842</v>
      </c>
      <c r="L18" s="12"/>
      <c r="M18" s="13"/>
      <c r="N18" s="13"/>
    </row>
    <row r="19" spans="1:14" x14ac:dyDescent="0.4">
      <c r="B19" s="11"/>
      <c r="C19" s="11"/>
      <c r="D19" s="145"/>
      <c r="E19" s="11"/>
      <c r="F19" s="11"/>
      <c r="G19" s="11"/>
      <c r="H19" s="11"/>
      <c r="I19" s="11"/>
      <c r="J19" s="11"/>
      <c r="K19" s="11"/>
    </row>
    <row r="20" spans="1:14" ht="31.15" thickBot="1" x14ac:dyDescent="0.95">
      <c r="B20" s="207" t="s">
        <v>38</v>
      </c>
      <c r="C20" s="207"/>
      <c r="D20" s="207"/>
      <c r="E20" s="207"/>
      <c r="F20" s="207"/>
      <c r="G20" s="207"/>
      <c r="H20" s="11"/>
      <c r="I20" s="11"/>
      <c r="J20" s="11"/>
      <c r="K20" s="11"/>
    </row>
    <row r="21" spans="1:14" ht="18.399999999999999" thickBot="1" x14ac:dyDescent="0.45">
      <c r="B21" s="186" t="s">
        <v>3</v>
      </c>
      <c r="C21" s="188" t="s">
        <v>4</v>
      </c>
      <c r="D21" s="89" t="s">
        <v>46</v>
      </c>
      <c r="E21" s="192" t="s">
        <v>36</v>
      </c>
      <c r="F21" s="192" t="s">
        <v>37</v>
      </c>
      <c r="G21" s="194" t="s">
        <v>9</v>
      </c>
      <c r="H21" s="11"/>
      <c r="I21" s="11"/>
      <c r="J21" s="11"/>
      <c r="K21" s="11"/>
    </row>
    <row r="22" spans="1:14" ht="18.399999999999999" thickBot="1" x14ac:dyDescent="0.45">
      <c r="B22" s="224"/>
      <c r="C22" s="230"/>
      <c r="D22" s="92" t="s">
        <v>47</v>
      </c>
      <c r="E22" s="227"/>
      <c r="F22" s="227"/>
      <c r="G22" s="235"/>
      <c r="H22" s="11"/>
      <c r="I22" s="11"/>
      <c r="J22" s="11"/>
      <c r="K22" s="11"/>
    </row>
    <row r="23" spans="1:14" ht="19.5" customHeight="1" x14ac:dyDescent="0.5">
      <c r="B23" s="112" t="s">
        <v>115</v>
      </c>
      <c r="C23" s="121" t="s">
        <v>116</v>
      </c>
      <c r="D23" s="122">
        <f>E23-7</f>
        <v>45751</v>
      </c>
      <c r="E23" s="122">
        <v>45758</v>
      </c>
      <c r="F23" s="122">
        <v>45768</v>
      </c>
      <c r="G23" s="113">
        <v>45788</v>
      </c>
      <c r="H23" s="12"/>
      <c r="I23" s="11"/>
      <c r="J23" s="11"/>
      <c r="K23" s="11"/>
    </row>
    <row r="24" spans="1:14" ht="19.5" customHeight="1" x14ac:dyDescent="0.5">
      <c r="B24" s="112" t="s">
        <v>97</v>
      </c>
      <c r="C24" s="121" t="s">
        <v>139</v>
      </c>
      <c r="D24" s="122">
        <f>E24-7</f>
        <v>45768</v>
      </c>
      <c r="E24" s="122">
        <v>45775</v>
      </c>
      <c r="F24" s="122">
        <v>45782</v>
      </c>
      <c r="G24" s="113">
        <v>45802</v>
      </c>
      <c r="H24" s="172"/>
      <c r="I24" s="11"/>
      <c r="J24" s="11"/>
      <c r="K24" s="11"/>
    </row>
    <row r="25" spans="1:14" ht="19.5" customHeight="1" thickBot="1" x14ac:dyDescent="0.55000000000000004">
      <c r="B25" s="114" t="s">
        <v>93</v>
      </c>
      <c r="C25" s="115" t="s">
        <v>143</v>
      </c>
      <c r="D25" s="122">
        <f>E25-7</f>
        <v>45777</v>
      </c>
      <c r="E25" s="116">
        <v>45784</v>
      </c>
      <c r="F25" s="116">
        <v>45791</v>
      </c>
      <c r="G25" s="117">
        <v>45809</v>
      </c>
      <c r="H25" s="12"/>
      <c r="I25" s="11"/>
      <c r="J25" s="11"/>
      <c r="K25" s="11"/>
    </row>
    <row r="26" spans="1:14" ht="19.5" customHeight="1" x14ac:dyDescent="0.5">
      <c r="B26" s="94"/>
      <c r="C26" s="94"/>
      <c r="D26" s="171"/>
      <c r="E26" s="94"/>
      <c r="F26" s="94"/>
      <c r="G26" s="94"/>
      <c r="H26" s="12"/>
      <c r="I26" s="11"/>
      <c r="J26" s="11"/>
      <c r="K26" s="11"/>
    </row>
    <row r="27" spans="1:14" x14ac:dyDescent="0.4">
      <c r="B27" s="185"/>
      <c r="C27" s="185"/>
      <c r="D27" s="185"/>
      <c r="E27" s="185"/>
      <c r="F27" s="185"/>
      <c r="G27" s="185"/>
      <c r="H27" s="185"/>
      <c r="I27" s="24"/>
      <c r="J27" s="11"/>
      <c r="K27" s="8"/>
    </row>
    <row r="28" spans="1:14" ht="31.15" thickBot="1" x14ac:dyDescent="0.95">
      <c r="B28" s="207" t="s">
        <v>14</v>
      </c>
      <c r="C28" s="207"/>
      <c r="D28" s="207"/>
      <c r="E28" s="207"/>
      <c r="F28" s="207"/>
      <c r="G28" s="207"/>
      <c r="H28" s="207"/>
      <c r="I28" s="207"/>
      <c r="J28" s="207"/>
      <c r="K28" s="11"/>
    </row>
    <row r="29" spans="1:14" ht="12.75" customHeight="1" thickBot="1" x14ac:dyDescent="0.5">
      <c r="B29" s="186" t="s">
        <v>3</v>
      </c>
      <c r="C29" s="188" t="s">
        <v>4</v>
      </c>
      <c r="D29" s="89" t="s">
        <v>46</v>
      </c>
      <c r="E29" s="192" t="s">
        <v>36</v>
      </c>
      <c r="F29" s="192" t="s">
        <v>37</v>
      </c>
      <c r="G29" s="214" t="s">
        <v>15</v>
      </c>
      <c r="H29" s="192" t="s">
        <v>53</v>
      </c>
      <c r="I29" s="220" t="s">
        <v>39</v>
      </c>
      <c r="J29" s="220" t="s">
        <v>16</v>
      </c>
      <c r="K29" s="222" t="s">
        <v>17</v>
      </c>
      <c r="L29" s="8"/>
    </row>
    <row r="30" spans="1:14" ht="25.5" customHeight="1" thickBot="1" x14ac:dyDescent="0.5">
      <c r="B30" s="224"/>
      <c r="C30" s="230"/>
      <c r="D30" s="92" t="s">
        <v>47</v>
      </c>
      <c r="E30" s="227"/>
      <c r="F30" s="227"/>
      <c r="G30" s="234"/>
      <c r="H30" s="227"/>
      <c r="I30" s="221"/>
      <c r="J30" s="221"/>
      <c r="K30" s="223"/>
      <c r="L30" s="8"/>
    </row>
    <row r="31" spans="1:14" s="126" customFormat="1" ht="19.5" customHeight="1" x14ac:dyDescent="0.55000000000000004">
      <c r="A31" s="128"/>
      <c r="B31" s="22" t="s">
        <v>71</v>
      </c>
      <c r="C31" s="87" t="s">
        <v>114</v>
      </c>
      <c r="D31" s="88">
        <f t="shared" ref="D31:D36" si="4">E31-7</f>
        <v>45748</v>
      </c>
      <c r="E31" s="34">
        <v>45755</v>
      </c>
      <c r="F31" s="34">
        <v>45760</v>
      </c>
      <c r="G31" s="34">
        <v>45772</v>
      </c>
      <c r="H31" s="34">
        <f t="shared" ref="H31" si="5">F31+22</f>
        <v>45782</v>
      </c>
      <c r="I31" s="34">
        <f t="shared" ref="I31" si="6">F31+27</f>
        <v>45787</v>
      </c>
      <c r="J31" s="34">
        <f t="shared" ref="J31" si="7">F31+25</f>
        <v>45785</v>
      </c>
      <c r="K31" s="31">
        <f t="shared" ref="K31" si="8">F31+28</f>
        <v>45788</v>
      </c>
      <c r="L31" s="127"/>
    </row>
    <row r="32" spans="1:14" ht="19.5" customHeight="1" x14ac:dyDescent="0.55000000000000004">
      <c r="A32" s="74"/>
      <c r="B32" s="22" t="s">
        <v>104</v>
      </c>
      <c r="C32" s="87" t="s">
        <v>117</v>
      </c>
      <c r="D32" s="88">
        <f t="shared" si="4"/>
        <v>45751</v>
      </c>
      <c r="E32" s="34">
        <v>45758</v>
      </c>
      <c r="F32" s="34">
        <v>45765</v>
      </c>
      <c r="G32" s="34">
        <v>45779</v>
      </c>
      <c r="H32" s="34">
        <f t="shared" ref="H32:H36" si="9">F32+22</f>
        <v>45787</v>
      </c>
      <c r="I32" s="34">
        <f t="shared" ref="I32:I36" si="10">F32+27</f>
        <v>45792</v>
      </c>
      <c r="J32" s="34">
        <f t="shared" ref="J32:J36" si="11">F32+25</f>
        <v>45790</v>
      </c>
      <c r="K32" s="31">
        <f t="shared" ref="K32:K36" si="12">F32+28</f>
        <v>45793</v>
      </c>
    </row>
    <row r="33" spans="1:11" ht="19.5" customHeight="1" x14ac:dyDescent="0.55000000000000004">
      <c r="A33" s="74"/>
      <c r="B33" s="22" t="s">
        <v>51</v>
      </c>
      <c r="C33" s="87" t="s">
        <v>122</v>
      </c>
      <c r="D33" s="88">
        <f t="shared" si="4"/>
        <v>45755</v>
      </c>
      <c r="E33" s="34">
        <v>45762</v>
      </c>
      <c r="F33" s="34">
        <v>45772</v>
      </c>
      <c r="G33" s="34">
        <v>45786</v>
      </c>
      <c r="H33" s="34">
        <f t="shared" si="9"/>
        <v>45794</v>
      </c>
      <c r="I33" s="34">
        <f t="shared" si="10"/>
        <v>45799</v>
      </c>
      <c r="J33" s="34">
        <f t="shared" si="11"/>
        <v>45797</v>
      </c>
      <c r="K33" s="31">
        <f t="shared" si="12"/>
        <v>45800</v>
      </c>
    </row>
    <row r="34" spans="1:11" ht="19.5" customHeight="1" x14ac:dyDescent="0.55000000000000004">
      <c r="A34" s="74"/>
      <c r="B34" s="22" t="s">
        <v>77</v>
      </c>
      <c r="C34" s="87" t="s">
        <v>130</v>
      </c>
      <c r="D34" s="88">
        <f t="shared" si="4"/>
        <v>45764</v>
      </c>
      <c r="E34" s="34">
        <v>45771</v>
      </c>
      <c r="F34" s="34">
        <v>45779</v>
      </c>
      <c r="G34" s="34">
        <v>45793</v>
      </c>
      <c r="H34" s="34">
        <f t="shared" si="9"/>
        <v>45801</v>
      </c>
      <c r="I34" s="34">
        <f t="shared" si="10"/>
        <v>45806</v>
      </c>
      <c r="J34" s="34">
        <f t="shared" si="11"/>
        <v>45804</v>
      </c>
      <c r="K34" s="31">
        <f t="shared" si="12"/>
        <v>45807</v>
      </c>
    </row>
    <row r="35" spans="1:11" ht="19.5" customHeight="1" x14ac:dyDescent="0.55000000000000004">
      <c r="A35" s="74"/>
      <c r="B35" s="22" t="s">
        <v>71</v>
      </c>
      <c r="C35" s="87" t="s">
        <v>140</v>
      </c>
      <c r="D35" s="88">
        <f t="shared" si="4"/>
        <v>45779</v>
      </c>
      <c r="E35" s="34">
        <v>45786</v>
      </c>
      <c r="F35" s="34">
        <v>45793</v>
      </c>
      <c r="G35" s="34">
        <v>45807</v>
      </c>
      <c r="H35" s="34">
        <f t="shared" si="9"/>
        <v>45815</v>
      </c>
      <c r="I35" s="34">
        <f t="shared" si="10"/>
        <v>45820</v>
      </c>
      <c r="J35" s="34">
        <f t="shared" si="11"/>
        <v>45818</v>
      </c>
      <c r="K35" s="31">
        <f t="shared" si="12"/>
        <v>45821</v>
      </c>
    </row>
    <row r="36" spans="1:11" ht="19.5" customHeight="1" thickBot="1" x14ac:dyDescent="0.6">
      <c r="A36" s="74"/>
      <c r="B36" s="23" t="s">
        <v>104</v>
      </c>
      <c r="C36" s="18" t="s">
        <v>142</v>
      </c>
      <c r="D36" s="19">
        <f t="shared" si="4"/>
        <v>45786</v>
      </c>
      <c r="E36" s="29">
        <v>45793</v>
      </c>
      <c r="F36" s="29">
        <v>45800</v>
      </c>
      <c r="G36" s="29">
        <v>45814</v>
      </c>
      <c r="H36" s="29">
        <f t="shared" si="9"/>
        <v>45822</v>
      </c>
      <c r="I36" s="29">
        <f t="shared" si="10"/>
        <v>45827</v>
      </c>
      <c r="J36" s="29">
        <f t="shared" si="11"/>
        <v>45825</v>
      </c>
      <c r="K36" s="32">
        <f t="shared" si="12"/>
        <v>45828</v>
      </c>
    </row>
    <row r="37" spans="1:11" ht="18" x14ac:dyDescent="0.55000000000000004">
      <c r="B37" s="209"/>
      <c r="C37" s="233"/>
      <c r="D37" s="91"/>
      <c r="E37" s="202"/>
      <c r="F37" s="202"/>
      <c r="G37" s="202"/>
      <c r="H37" s="25"/>
      <c r="I37" s="8"/>
      <c r="J37" s="11"/>
      <c r="K37" s="8"/>
    </row>
    <row r="38" spans="1:11" ht="18" x14ac:dyDescent="0.55000000000000004">
      <c r="B38" s="209"/>
      <c r="C38" s="233"/>
      <c r="D38" s="90"/>
      <c r="E38" s="202"/>
      <c r="F38" s="202"/>
      <c r="G38" s="202"/>
      <c r="H38" s="25"/>
      <c r="I38" s="8"/>
      <c r="J38" s="8"/>
      <c r="K38" s="8"/>
    </row>
    <row r="39" spans="1:11" ht="18" x14ac:dyDescent="0.55000000000000004">
      <c r="B39" s="36"/>
      <c r="C39" s="37"/>
      <c r="D39" s="37"/>
      <c r="E39" s="25"/>
      <c r="F39" s="25"/>
      <c r="G39" s="25"/>
      <c r="H39" s="25"/>
      <c r="I39" s="8"/>
      <c r="J39" s="8"/>
      <c r="K39" s="8"/>
    </row>
    <row r="40" spans="1:11" ht="18" x14ac:dyDescent="0.55000000000000004">
      <c r="B40" s="36"/>
      <c r="C40" s="37"/>
      <c r="D40" s="37"/>
      <c r="E40" s="25"/>
      <c r="F40" s="25"/>
      <c r="G40" s="25"/>
      <c r="H40" s="25"/>
      <c r="I40" s="8"/>
      <c r="J40" s="8"/>
      <c r="K40" s="8"/>
    </row>
    <row r="41" spans="1:11" ht="18" x14ac:dyDescent="0.55000000000000004">
      <c r="B41" s="36"/>
      <c r="C41" s="37"/>
      <c r="D41" s="37"/>
      <c r="E41" s="25"/>
      <c r="F41" s="25"/>
      <c r="G41" s="25"/>
      <c r="H41" s="25"/>
      <c r="I41" s="8"/>
      <c r="J41" s="8"/>
      <c r="K41" s="8"/>
    </row>
    <row r="42" spans="1:11" ht="18" x14ac:dyDescent="0.55000000000000004">
      <c r="B42" s="36"/>
      <c r="C42" s="37"/>
      <c r="D42" s="37"/>
      <c r="E42" s="25"/>
      <c r="F42" s="25"/>
      <c r="G42" s="25"/>
      <c r="H42" s="25"/>
      <c r="I42" s="8"/>
      <c r="J42" s="8"/>
      <c r="K42" s="8"/>
    </row>
    <row r="43" spans="1:11" ht="18" x14ac:dyDescent="0.55000000000000004">
      <c r="B43" s="36"/>
      <c r="C43" s="37"/>
      <c r="D43" s="37"/>
      <c r="E43" s="25"/>
      <c r="F43" s="25"/>
      <c r="G43" s="25"/>
      <c r="H43" s="25"/>
      <c r="I43" s="8"/>
      <c r="J43" s="8"/>
      <c r="K43" s="8"/>
    </row>
    <row r="44" spans="1:11" ht="18" x14ac:dyDescent="0.55000000000000004">
      <c r="B44" s="36"/>
      <c r="C44" s="37"/>
      <c r="D44" s="37"/>
      <c r="E44" s="25"/>
      <c r="F44" s="25"/>
      <c r="G44" s="25"/>
      <c r="H44" s="25"/>
      <c r="I44" s="8"/>
      <c r="J44" s="8"/>
    </row>
    <row r="45" spans="1:11" ht="18" x14ac:dyDescent="0.55000000000000004">
      <c r="B45" s="36"/>
      <c r="C45" s="37"/>
      <c r="D45" s="37"/>
      <c r="E45" s="25"/>
      <c r="F45" s="25"/>
      <c r="G45" s="25"/>
      <c r="H45" s="25"/>
      <c r="I45" s="8"/>
      <c r="J45" s="8"/>
      <c r="K45" s="8"/>
    </row>
    <row r="46" spans="1:11" ht="18" x14ac:dyDescent="0.55000000000000004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1" ht="18" x14ac:dyDescent="0.55000000000000004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1" ht="18" x14ac:dyDescent="0.55000000000000004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customHeight="1" x14ac:dyDescent="0.55000000000000004">
      <c r="B49" s="36"/>
      <c r="C49" s="37"/>
      <c r="D49" s="37"/>
      <c r="E49" s="25"/>
      <c r="F49" s="25"/>
      <c r="G49" s="25"/>
      <c r="H49" s="30"/>
      <c r="I49" s="35"/>
      <c r="J49" s="8"/>
      <c r="K49" s="8"/>
    </row>
    <row r="50" spans="2:11" ht="25.5" customHeight="1" thickBot="1" x14ac:dyDescent="0.95">
      <c r="B50" s="197" t="s">
        <v>66</v>
      </c>
      <c r="C50" s="197"/>
      <c r="D50" s="197"/>
      <c r="E50" s="197"/>
      <c r="F50" s="197"/>
      <c r="G50" s="197"/>
      <c r="H50" s="197"/>
      <c r="I50" s="197"/>
      <c r="J50" s="197"/>
      <c r="K50" s="8"/>
    </row>
    <row r="51" spans="2:11" ht="18" customHeight="1" thickBot="1" x14ac:dyDescent="0.5">
      <c r="B51" s="186" t="s">
        <v>3</v>
      </c>
      <c r="C51" s="188" t="s">
        <v>4</v>
      </c>
      <c r="D51" s="89" t="s">
        <v>46</v>
      </c>
      <c r="E51" s="192" t="s">
        <v>36</v>
      </c>
      <c r="F51" s="192" t="s">
        <v>37</v>
      </c>
      <c r="G51" s="192" t="s">
        <v>15</v>
      </c>
      <c r="H51" s="192" t="s">
        <v>18</v>
      </c>
      <c r="I51" s="194" t="s">
        <v>60</v>
      </c>
      <c r="J51" s="194" t="s">
        <v>61</v>
      </c>
      <c r="K51" s="8"/>
    </row>
    <row r="52" spans="2:11" ht="38.25" customHeight="1" thickBot="1" x14ac:dyDescent="0.5">
      <c r="B52" s="231"/>
      <c r="C52" s="232"/>
      <c r="D52" s="102" t="s">
        <v>47</v>
      </c>
      <c r="E52" s="190"/>
      <c r="F52" s="190"/>
      <c r="G52" s="190"/>
      <c r="H52" s="190"/>
      <c r="I52" s="195"/>
      <c r="J52" s="195"/>
      <c r="K52" s="8"/>
    </row>
    <row r="53" spans="2:11" ht="19.5" customHeight="1" x14ac:dyDescent="0.55000000000000004">
      <c r="B53" s="131" t="str">
        <f t="shared" ref="B53:G55" si="13">B31</f>
        <v>OOCL BRISBANE</v>
      </c>
      <c r="C53" s="132" t="str">
        <f t="shared" si="13"/>
        <v>238N</v>
      </c>
      <c r="D53" s="84">
        <f>D31</f>
        <v>45748</v>
      </c>
      <c r="E53" s="67">
        <f t="shared" si="13"/>
        <v>45755</v>
      </c>
      <c r="F53" s="67">
        <f>F31</f>
        <v>45760</v>
      </c>
      <c r="G53" s="67">
        <f t="shared" si="13"/>
        <v>45772</v>
      </c>
      <c r="H53" s="67">
        <f>F53+31</f>
        <v>45791</v>
      </c>
      <c r="I53" s="67">
        <f>F53+28</f>
        <v>45788</v>
      </c>
      <c r="J53" s="31">
        <f>G53+28</f>
        <v>45800</v>
      </c>
      <c r="K53" s="8"/>
    </row>
    <row r="54" spans="2:11" ht="19.5" customHeight="1" x14ac:dyDescent="0.55000000000000004">
      <c r="B54" s="22" t="str">
        <f t="shared" si="13"/>
        <v>OOCL YOKOHAMA</v>
      </c>
      <c r="C54" s="87" t="str">
        <f t="shared" si="13"/>
        <v>200N</v>
      </c>
      <c r="D54" s="88">
        <f>D32</f>
        <v>45751</v>
      </c>
      <c r="E54" s="34">
        <f t="shared" si="13"/>
        <v>45758</v>
      </c>
      <c r="F54" s="34">
        <f t="shared" si="13"/>
        <v>45765</v>
      </c>
      <c r="G54" s="34">
        <f t="shared" si="13"/>
        <v>45779</v>
      </c>
      <c r="H54" s="34">
        <f>F54+31</f>
        <v>45796</v>
      </c>
      <c r="I54" s="34">
        <f t="shared" ref="I54:J56" si="14">F54+28</f>
        <v>45793</v>
      </c>
      <c r="J54" s="31">
        <f t="shared" si="14"/>
        <v>45807</v>
      </c>
      <c r="K54" s="8"/>
    </row>
    <row r="55" spans="2:11" ht="19.5" customHeight="1" x14ac:dyDescent="0.55000000000000004">
      <c r="B55" s="22" t="str">
        <f t="shared" si="13"/>
        <v>KOTA LARIS</v>
      </c>
      <c r="C55" s="87" t="str">
        <f t="shared" si="13"/>
        <v>088N</v>
      </c>
      <c r="D55" s="88">
        <f>D33</f>
        <v>45755</v>
      </c>
      <c r="E55" s="34">
        <f t="shared" si="13"/>
        <v>45762</v>
      </c>
      <c r="F55" s="34">
        <f t="shared" si="13"/>
        <v>45772</v>
      </c>
      <c r="G55" s="34">
        <f t="shared" si="13"/>
        <v>45786</v>
      </c>
      <c r="H55" s="34">
        <f>F55+31</f>
        <v>45803</v>
      </c>
      <c r="I55" s="34">
        <f t="shared" si="14"/>
        <v>45800</v>
      </c>
      <c r="J55" s="31">
        <f t="shared" si="14"/>
        <v>45814</v>
      </c>
      <c r="K55" s="8"/>
    </row>
    <row r="56" spans="2:11" ht="19.5" customHeight="1" thickBot="1" x14ac:dyDescent="0.6">
      <c r="B56" s="23" t="str">
        <f>B35</f>
        <v>OOCL BRISBANE</v>
      </c>
      <c r="C56" s="18" t="str">
        <f>C34</f>
        <v>207N</v>
      </c>
      <c r="D56" s="19">
        <f>D34</f>
        <v>45764</v>
      </c>
      <c r="E56" s="29">
        <f>E34</f>
        <v>45771</v>
      </c>
      <c r="F56" s="29">
        <f>F34</f>
        <v>45779</v>
      </c>
      <c r="G56" s="29">
        <f>G34</f>
        <v>45793</v>
      </c>
      <c r="H56" s="29">
        <f t="shared" ref="H56" si="15">F56+31</f>
        <v>45810</v>
      </c>
      <c r="I56" s="29">
        <f t="shared" si="14"/>
        <v>45807</v>
      </c>
      <c r="J56" s="32">
        <f t="shared" si="14"/>
        <v>45821</v>
      </c>
      <c r="K56" s="8"/>
    </row>
    <row r="57" spans="2:11" ht="18" customHeight="1" x14ac:dyDescent="0.55000000000000004">
      <c r="B57" s="41"/>
      <c r="C57" s="97"/>
      <c r="D57" s="97"/>
      <c r="E57" s="96"/>
      <c r="F57" s="44"/>
      <c r="G57" s="44"/>
      <c r="H57" s="44"/>
      <c r="I57" s="44"/>
      <c r="J57" s="44"/>
      <c r="K57" s="8"/>
    </row>
    <row r="58" spans="2:11" ht="18" customHeight="1" x14ac:dyDescent="0.55000000000000004">
      <c r="B58" s="41"/>
      <c r="C58" s="42"/>
      <c r="D58" s="42"/>
      <c r="E58" s="43"/>
      <c r="F58" s="44"/>
      <c r="G58" s="44"/>
      <c r="H58" s="44"/>
      <c r="I58" s="44"/>
      <c r="J58" s="44"/>
      <c r="K58" s="8"/>
    </row>
    <row r="59" spans="2:11" ht="25.5" customHeight="1" thickBot="1" x14ac:dyDescent="0.95">
      <c r="B59" s="197" t="s">
        <v>19</v>
      </c>
      <c r="C59" s="197"/>
      <c r="D59" s="197"/>
      <c r="E59" s="197"/>
      <c r="F59" s="197"/>
      <c r="G59" s="197"/>
      <c r="H59" s="197"/>
      <c r="I59" s="197"/>
      <c r="J59" s="197"/>
      <c r="K59" s="8"/>
    </row>
    <row r="60" spans="2:11" ht="18" customHeight="1" thickBot="1" x14ac:dyDescent="0.5">
      <c r="B60" s="186" t="s">
        <v>3</v>
      </c>
      <c r="C60" s="188" t="s">
        <v>4</v>
      </c>
      <c r="D60" s="89" t="s">
        <v>46</v>
      </c>
      <c r="E60" s="192" t="s">
        <v>36</v>
      </c>
      <c r="F60" s="192" t="s">
        <v>37</v>
      </c>
      <c r="G60" s="192" t="s">
        <v>15</v>
      </c>
      <c r="H60" s="211" t="s">
        <v>64</v>
      </c>
      <c r="I60" s="194" t="s">
        <v>63</v>
      </c>
      <c r="J60" s="222" t="s">
        <v>22</v>
      </c>
      <c r="K60" s="8"/>
    </row>
    <row r="61" spans="2:11" ht="18" customHeight="1" thickBot="1" x14ac:dyDescent="0.5">
      <c r="B61" s="224"/>
      <c r="C61" s="230"/>
      <c r="D61" s="92" t="s">
        <v>47</v>
      </c>
      <c r="E61" s="227"/>
      <c r="F61" s="227"/>
      <c r="G61" s="227"/>
      <c r="H61" s="212"/>
      <c r="I61" s="195"/>
      <c r="J61" s="223"/>
      <c r="K61" s="8"/>
    </row>
    <row r="62" spans="2:11" ht="19.5" customHeight="1" x14ac:dyDescent="0.55000000000000004">
      <c r="B62" s="22" t="str">
        <f t="shared" ref="B62:G65" si="16">B31</f>
        <v>OOCL BRISBANE</v>
      </c>
      <c r="C62" s="87" t="str">
        <f t="shared" si="16"/>
        <v>238N</v>
      </c>
      <c r="D62" s="88">
        <f t="shared" si="16"/>
        <v>45748</v>
      </c>
      <c r="E62" s="34">
        <f t="shared" si="16"/>
        <v>45755</v>
      </c>
      <c r="F62" s="34">
        <f t="shared" si="16"/>
        <v>45760</v>
      </c>
      <c r="G62" s="34">
        <f t="shared" si="16"/>
        <v>45772</v>
      </c>
      <c r="H62" s="34">
        <f>F62+48</f>
        <v>45808</v>
      </c>
      <c r="I62" s="67">
        <f>F62+48</f>
        <v>45808</v>
      </c>
      <c r="J62" s="31">
        <f>F62+45</f>
        <v>45805</v>
      </c>
      <c r="K62" s="8"/>
    </row>
    <row r="63" spans="2:11" ht="19.5" customHeight="1" x14ac:dyDescent="0.55000000000000004">
      <c r="B63" s="22" t="str">
        <f t="shared" si="16"/>
        <v>OOCL YOKOHAMA</v>
      </c>
      <c r="C63" s="87" t="str">
        <f t="shared" si="16"/>
        <v>200N</v>
      </c>
      <c r="D63" s="88">
        <f>D32</f>
        <v>45751</v>
      </c>
      <c r="E63" s="34">
        <f t="shared" si="16"/>
        <v>45758</v>
      </c>
      <c r="F63" s="34">
        <f t="shared" si="16"/>
        <v>45765</v>
      </c>
      <c r="G63" s="34">
        <f t="shared" si="16"/>
        <v>45779</v>
      </c>
      <c r="H63" s="34">
        <f t="shared" ref="H63:H65" si="17">F63+48</f>
        <v>45813</v>
      </c>
      <c r="I63" s="34">
        <f t="shared" ref="I63:I65" si="18">F63+48</f>
        <v>45813</v>
      </c>
      <c r="J63" s="31">
        <f t="shared" ref="J63:J65" si="19">F63+45</f>
        <v>45810</v>
      </c>
      <c r="K63" s="8"/>
    </row>
    <row r="64" spans="2:11" ht="19.5" customHeight="1" x14ac:dyDescent="0.55000000000000004">
      <c r="B64" s="22" t="str">
        <f t="shared" si="16"/>
        <v>KOTA LARIS</v>
      </c>
      <c r="C64" s="87" t="str">
        <f t="shared" si="16"/>
        <v>088N</v>
      </c>
      <c r="D64" s="88">
        <f t="shared" si="16"/>
        <v>45755</v>
      </c>
      <c r="E64" s="34">
        <f t="shared" si="16"/>
        <v>45762</v>
      </c>
      <c r="F64" s="34">
        <f t="shared" si="16"/>
        <v>45772</v>
      </c>
      <c r="G64" s="34">
        <f t="shared" si="16"/>
        <v>45786</v>
      </c>
      <c r="H64" s="34">
        <f t="shared" si="17"/>
        <v>45820</v>
      </c>
      <c r="I64" s="34">
        <f t="shared" si="18"/>
        <v>45820</v>
      </c>
      <c r="J64" s="31">
        <f t="shared" si="19"/>
        <v>45817</v>
      </c>
      <c r="K64" s="8"/>
    </row>
    <row r="65" spans="2:11" ht="19.5" customHeight="1" thickBot="1" x14ac:dyDescent="0.6">
      <c r="B65" s="23" t="str">
        <f t="shared" si="16"/>
        <v>OOCL HOUSTON</v>
      </c>
      <c r="C65" s="18" t="str">
        <f t="shared" si="16"/>
        <v>207N</v>
      </c>
      <c r="D65" s="19">
        <f t="shared" si="16"/>
        <v>45764</v>
      </c>
      <c r="E65" s="29">
        <f t="shared" si="16"/>
        <v>45771</v>
      </c>
      <c r="F65" s="29">
        <f t="shared" si="16"/>
        <v>45779</v>
      </c>
      <c r="G65" s="29">
        <f t="shared" si="16"/>
        <v>45793</v>
      </c>
      <c r="H65" s="29">
        <f t="shared" si="17"/>
        <v>45827</v>
      </c>
      <c r="I65" s="29">
        <f t="shared" si="18"/>
        <v>45827</v>
      </c>
      <c r="J65" s="32">
        <f t="shared" si="19"/>
        <v>45824</v>
      </c>
      <c r="K65" s="8"/>
    </row>
    <row r="66" spans="2:11" ht="20.25" customHeight="1" x14ac:dyDescent="0.55000000000000004">
      <c r="B66" s="41"/>
      <c r="C66" s="42"/>
      <c r="D66" s="42"/>
      <c r="E66" s="47"/>
      <c r="F66" s="44"/>
      <c r="G66" s="44"/>
      <c r="H66" s="44"/>
      <c r="I66" s="44"/>
      <c r="J66" s="44"/>
      <c r="K66" s="8"/>
    </row>
    <row r="67" spans="2:11" ht="24.75" customHeight="1" thickBot="1" x14ac:dyDescent="0.95">
      <c r="B67" s="197" t="s">
        <v>23</v>
      </c>
      <c r="C67" s="197"/>
      <c r="D67" s="197"/>
      <c r="E67" s="197"/>
      <c r="F67" s="197"/>
      <c r="G67" s="197"/>
      <c r="H67" s="197"/>
      <c r="I67" s="197"/>
      <c r="J67" s="197"/>
      <c r="K67" s="8"/>
    </row>
    <row r="68" spans="2:11" ht="20.25" customHeight="1" thickBot="1" x14ac:dyDescent="0.5">
      <c r="B68" s="186" t="s">
        <v>3</v>
      </c>
      <c r="C68" s="225" t="s">
        <v>4</v>
      </c>
      <c r="D68" s="98" t="s">
        <v>46</v>
      </c>
      <c r="E68" s="220" t="s">
        <v>36</v>
      </c>
      <c r="F68" s="220" t="s">
        <v>37</v>
      </c>
      <c r="G68" s="192" t="s">
        <v>15</v>
      </c>
      <c r="H68" s="192" t="s">
        <v>24</v>
      </c>
      <c r="I68" s="220" t="s">
        <v>25</v>
      </c>
      <c r="J68" s="218" t="s">
        <v>62</v>
      </c>
      <c r="K68" s="8"/>
    </row>
    <row r="69" spans="2:11" ht="20.25" customHeight="1" thickBot="1" x14ac:dyDescent="0.5">
      <c r="B69" s="224"/>
      <c r="C69" s="226"/>
      <c r="D69" s="99" t="s">
        <v>47</v>
      </c>
      <c r="E69" s="221"/>
      <c r="F69" s="221"/>
      <c r="G69" s="227"/>
      <c r="H69" s="227"/>
      <c r="I69" s="221"/>
      <c r="J69" s="219"/>
      <c r="K69" s="8"/>
    </row>
    <row r="70" spans="2:11" ht="19.5" customHeight="1" x14ac:dyDescent="0.55000000000000004">
      <c r="B70" s="22" t="str">
        <f t="shared" ref="B70:G73" si="20">B31</f>
        <v>OOCL BRISBANE</v>
      </c>
      <c r="C70" s="87" t="str">
        <f t="shared" si="20"/>
        <v>238N</v>
      </c>
      <c r="D70" s="88">
        <f t="shared" si="20"/>
        <v>45748</v>
      </c>
      <c r="E70" s="34">
        <f t="shared" si="20"/>
        <v>45755</v>
      </c>
      <c r="F70" s="34">
        <f t="shared" si="20"/>
        <v>45760</v>
      </c>
      <c r="G70" s="67">
        <f t="shared" si="20"/>
        <v>45772</v>
      </c>
      <c r="H70" s="67">
        <f>F70+45</f>
        <v>45805</v>
      </c>
      <c r="I70" s="67">
        <f>F70+48</f>
        <v>45808</v>
      </c>
      <c r="J70" s="31">
        <f>F70+51</f>
        <v>45811</v>
      </c>
      <c r="K70" s="8"/>
    </row>
    <row r="71" spans="2:11" ht="19.5" customHeight="1" x14ac:dyDescent="0.55000000000000004">
      <c r="B71" s="22" t="str">
        <f t="shared" si="20"/>
        <v>OOCL YOKOHAMA</v>
      </c>
      <c r="C71" s="87" t="str">
        <f t="shared" si="20"/>
        <v>200N</v>
      </c>
      <c r="D71" s="88">
        <f t="shared" si="20"/>
        <v>45751</v>
      </c>
      <c r="E71" s="34">
        <f t="shared" si="20"/>
        <v>45758</v>
      </c>
      <c r="F71" s="34">
        <f t="shared" si="20"/>
        <v>45765</v>
      </c>
      <c r="G71" s="34">
        <f t="shared" si="20"/>
        <v>45779</v>
      </c>
      <c r="H71" s="34">
        <f t="shared" ref="H71:H73" si="21">F71+45</f>
        <v>45810</v>
      </c>
      <c r="I71" s="34">
        <f t="shared" ref="I71:I73" si="22">F71+48</f>
        <v>45813</v>
      </c>
      <c r="J71" s="31">
        <f>F71+51</f>
        <v>45816</v>
      </c>
      <c r="K71" s="8"/>
    </row>
    <row r="72" spans="2:11" ht="19.5" customHeight="1" x14ac:dyDescent="0.55000000000000004">
      <c r="B72" s="22" t="str">
        <f t="shared" si="20"/>
        <v>KOTA LARIS</v>
      </c>
      <c r="C72" s="87" t="str">
        <f t="shared" si="20"/>
        <v>088N</v>
      </c>
      <c r="D72" s="88">
        <f t="shared" si="20"/>
        <v>45755</v>
      </c>
      <c r="E72" s="34">
        <f t="shared" si="20"/>
        <v>45762</v>
      </c>
      <c r="F72" s="34">
        <f t="shared" si="20"/>
        <v>45772</v>
      </c>
      <c r="G72" s="34">
        <f t="shared" si="20"/>
        <v>45786</v>
      </c>
      <c r="H72" s="34">
        <f t="shared" si="21"/>
        <v>45817</v>
      </c>
      <c r="I72" s="34">
        <f t="shared" si="22"/>
        <v>45820</v>
      </c>
      <c r="J72" s="31">
        <f>F72+51</f>
        <v>45823</v>
      </c>
      <c r="K72" s="8"/>
    </row>
    <row r="73" spans="2:11" ht="19.5" customHeight="1" thickBot="1" x14ac:dyDescent="0.6">
      <c r="B73" s="23" t="str">
        <f t="shared" si="20"/>
        <v>OOCL HOUSTON</v>
      </c>
      <c r="C73" s="18" t="str">
        <f t="shared" si="20"/>
        <v>207N</v>
      </c>
      <c r="D73" s="19">
        <f t="shared" si="20"/>
        <v>45764</v>
      </c>
      <c r="E73" s="29">
        <f t="shared" si="20"/>
        <v>45771</v>
      </c>
      <c r="F73" s="29">
        <f t="shared" si="20"/>
        <v>45779</v>
      </c>
      <c r="G73" s="29">
        <f t="shared" si="20"/>
        <v>45793</v>
      </c>
      <c r="H73" s="29">
        <f t="shared" si="21"/>
        <v>45824</v>
      </c>
      <c r="I73" s="29">
        <f t="shared" si="22"/>
        <v>45827</v>
      </c>
      <c r="J73" s="32">
        <f t="shared" ref="J73" si="23">F73+51</f>
        <v>45830</v>
      </c>
      <c r="K73" s="8"/>
    </row>
    <row r="74" spans="2:11" ht="20.25" customHeight="1" x14ac:dyDescent="0.55000000000000004">
      <c r="B74" s="41"/>
      <c r="C74" s="42"/>
      <c r="D74" s="42"/>
      <c r="E74" s="47"/>
      <c r="F74" s="44"/>
      <c r="G74" s="44"/>
      <c r="H74" s="44"/>
      <c r="I74" s="44"/>
      <c r="J74" s="44"/>
      <c r="K74" s="8"/>
    </row>
    <row r="75" spans="2:11" ht="20.25" customHeight="1" x14ac:dyDescent="0.55000000000000004">
      <c r="B75" s="41"/>
      <c r="C75" s="42"/>
      <c r="D75" s="42"/>
      <c r="E75" s="47"/>
      <c r="F75" s="44"/>
      <c r="G75" s="44"/>
      <c r="H75" s="44"/>
      <c r="I75" s="44"/>
      <c r="J75" s="44"/>
      <c r="K75" s="8"/>
    </row>
    <row r="76" spans="2:11" ht="20.25" customHeight="1" x14ac:dyDescent="0.55000000000000004">
      <c r="B76" s="41"/>
      <c r="C76" s="42"/>
      <c r="D76" s="42"/>
      <c r="E76" s="47"/>
      <c r="F76" s="44"/>
      <c r="G76" s="44"/>
      <c r="H76" s="44"/>
      <c r="I76" s="44"/>
      <c r="J76" s="44"/>
      <c r="K76" s="8"/>
    </row>
    <row r="77" spans="2:11" ht="20.25" customHeight="1" x14ac:dyDescent="0.55000000000000004">
      <c r="B77" s="41"/>
      <c r="C77" s="42"/>
      <c r="D77" s="42"/>
      <c r="E77" s="47"/>
      <c r="F77" s="44"/>
      <c r="G77" s="44"/>
      <c r="H77" s="44"/>
      <c r="I77" s="44"/>
      <c r="J77" s="44"/>
      <c r="K77" s="8"/>
    </row>
    <row r="78" spans="2:11" ht="20.25" customHeight="1" x14ac:dyDescent="0.55000000000000004">
      <c r="B78" s="41"/>
      <c r="C78" s="42"/>
      <c r="D78" s="42"/>
      <c r="E78" s="47"/>
      <c r="F78" s="44"/>
      <c r="G78" s="44"/>
      <c r="H78" s="44"/>
      <c r="I78" s="44"/>
      <c r="J78" s="44"/>
      <c r="K78" s="8"/>
    </row>
    <row r="79" spans="2:11" ht="20.25" customHeight="1" x14ac:dyDescent="0.55000000000000004">
      <c r="B79" s="41"/>
      <c r="C79" s="42"/>
      <c r="D79" s="42"/>
      <c r="E79" s="47"/>
      <c r="F79" s="44"/>
      <c r="G79" s="44"/>
      <c r="H79" s="44"/>
      <c r="I79" s="44"/>
      <c r="J79" s="44"/>
      <c r="K79" s="8"/>
    </row>
    <row r="80" spans="2:11" ht="20.25" customHeight="1" x14ac:dyDescent="0.55000000000000004">
      <c r="B80" s="41"/>
      <c r="C80" s="42"/>
      <c r="D80" s="42"/>
      <c r="E80" s="47"/>
      <c r="F80" s="44"/>
      <c r="G80" s="44"/>
      <c r="H80" s="44"/>
      <c r="I80" s="44"/>
      <c r="J80" s="44"/>
      <c r="K80" s="8"/>
    </row>
    <row r="81" spans="2:11" ht="20.25" customHeight="1" x14ac:dyDescent="0.55000000000000004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55000000000000004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55000000000000004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55000000000000004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55000000000000004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12.75" customHeight="1" x14ac:dyDescent="0.4">
      <c r="B86" s="38"/>
      <c r="C86" s="39"/>
      <c r="D86" s="39"/>
      <c r="E86" s="40"/>
      <c r="F86" s="40"/>
      <c r="G86" s="30"/>
      <c r="H86" s="30"/>
      <c r="I86" s="35"/>
      <c r="J86" s="8"/>
      <c r="K86" s="8"/>
    </row>
    <row r="87" spans="2:11" ht="24.75" customHeight="1" thickBot="1" x14ac:dyDescent="0.95">
      <c r="B87" s="207" t="s">
        <v>26</v>
      </c>
      <c r="C87" s="207"/>
      <c r="D87" s="207"/>
      <c r="E87" s="207"/>
      <c r="F87" s="207"/>
      <c r="G87" s="207"/>
      <c r="H87" s="207"/>
      <c r="I87" s="207"/>
      <c r="J87" s="11"/>
      <c r="K87" s="8"/>
    </row>
    <row r="88" spans="2:11" ht="12.75" customHeight="1" thickBot="1" x14ac:dyDescent="0.5">
      <c r="B88" s="228" t="s">
        <v>3</v>
      </c>
      <c r="C88" s="188" t="s">
        <v>4</v>
      </c>
      <c r="D88" s="192" t="s">
        <v>36</v>
      </c>
      <c r="E88" s="220" t="s">
        <v>37</v>
      </c>
      <c r="F88" s="220" t="s">
        <v>27</v>
      </c>
      <c r="G88" s="192" t="s">
        <v>90</v>
      </c>
      <c r="H88" s="222" t="s">
        <v>89</v>
      </c>
      <c r="I88" s="8"/>
      <c r="J88" s="8"/>
      <c r="K88" s="8"/>
    </row>
    <row r="89" spans="2:11" ht="44.25" customHeight="1" thickBot="1" x14ac:dyDescent="0.5">
      <c r="B89" s="229"/>
      <c r="C89" s="230"/>
      <c r="D89" s="227"/>
      <c r="E89" s="221"/>
      <c r="F89" s="221"/>
      <c r="G89" s="227"/>
      <c r="H89" s="223"/>
      <c r="I89" s="8"/>
      <c r="J89" s="8"/>
      <c r="K89" s="8"/>
    </row>
    <row r="90" spans="2:11" ht="20.25" customHeight="1" x14ac:dyDescent="0.55000000000000004">
      <c r="B90" s="82" t="s">
        <v>69</v>
      </c>
      <c r="C90" s="149">
        <v>2507</v>
      </c>
      <c r="D90" s="34">
        <v>45749</v>
      </c>
      <c r="E90" s="34">
        <v>45753</v>
      </c>
      <c r="F90" s="34">
        <v>45762</v>
      </c>
      <c r="G90" s="34">
        <f>F90+7</f>
        <v>45769</v>
      </c>
      <c r="H90" s="31"/>
      <c r="I90" s="8"/>
      <c r="J90" s="8"/>
      <c r="K90" s="8"/>
    </row>
    <row r="91" spans="2:11" ht="20.25" customHeight="1" x14ac:dyDescent="0.55000000000000004">
      <c r="B91" s="82" t="s">
        <v>98</v>
      </c>
      <c r="C91" s="149">
        <v>2507</v>
      </c>
      <c r="D91" s="34">
        <v>45756</v>
      </c>
      <c r="E91" s="34">
        <v>45760</v>
      </c>
      <c r="F91" s="34">
        <v>45769</v>
      </c>
      <c r="G91" s="34">
        <f>F91+7</f>
        <v>45776</v>
      </c>
      <c r="H91" s="31">
        <f>F91+3</f>
        <v>45772</v>
      </c>
      <c r="I91" s="8"/>
      <c r="J91" s="8"/>
      <c r="K91" s="8"/>
    </row>
    <row r="92" spans="2:11" ht="20.25" customHeight="1" x14ac:dyDescent="0.55000000000000004">
      <c r="B92" s="82" t="s">
        <v>70</v>
      </c>
      <c r="C92" s="149">
        <v>2507</v>
      </c>
      <c r="D92" s="34">
        <v>45761</v>
      </c>
      <c r="E92" s="34">
        <v>45767</v>
      </c>
      <c r="F92" s="34">
        <v>45776</v>
      </c>
      <c r="G92" s="34">
        <f>F92+7</f>
        <v>45783</v>
      </c>
      <c r="H92" s="31"/>
      <c r="I92" s="8"/>
      <c r="J92" s="8"/>
      <c r="K92" s="8"/>
    </row>
    <row r="93" spans="2:11" ht="20.25" customHeight="1" x14ac:dyDescent="0.55000000000000004">
      <c r="B93" s="82" t="s">
        <v>79</v>
      </c>
      <c r="C93" s="149">
        <v>2509</v>
      </c>
      <c r="D93" s="34">
        <v>45764</v>
      </c>
      <c r="E93" s="34">
        <v>45774</v>
      </c>
      <c r="F93" s="34">
        <v>45783</v>
      </c>
      <c r="G93" s="34">
        <f>F93+7</f>
        <v>45790</v>
      </c>
      <c r="H93" s="31">
        <f>F93+3</f>
        <v>45786</v>
      </c>
      <c r="I93" s="8"/>
      <c r="J93" s="8"/>
      <c r="K93" s="8"/>
    </row>
    <row r="94" spans="2:11" ht="20.25" customHeight="1" thickBot="1" x14ac:dyDescent="0.6">
      <c r="B94" s="81" t="s">
        <v>69</v>
      </c>
      <c r="C94" s="33">
        <v>2509</v>
      </c>
      <c r="D94" s="29">
        <v>45777</v>
      </c>
      <c r="E94" s="29">
        <v>45781</v>
      </c>
      <c r="F94" s="29">
        <v>45790</v>
      </c>
      <c r="G94" s="29">
        <f>F94+7</f>
        <v>45797</v>
      </c>
      <c r="H94" s="32"/>
      <c r="I94" s="8"/>
      <c r="J94" s="8"/>
      <c r="K94" s="8"/>
    </row>
    <row r="95" spans="2:11" ht="18" customHeight="1" x14ac:dyDescent="0.4">
      <c r="B95" s="38"/>
      <c r="C95" s="39"/>
      <c r="D95" s="39"/>
      <c r="E95" s="40"/>
      <c r="F95" s="40"/>
      <c r="G95" s="30"/>
      <c r="H95" s="30"/>
      <c r="I95" s="35"/>
      <c r="J95" s="8"/>
      <c r="K95" s="8"/>
    </row>
    <row r="96" spans="2:11" ht="18" customHeight="1" x14ac:dyDescent="0.4">
      <c r="B96" s="38"/>
      <c r="C96" s="39"/>
      <c r="D96" s="39"/>
      <c r="E96" s="40"/>
      <c r="F96" s="40"/>
      <c r="G96" s="30"/>
      <c r="H96" s="30"/>
      <c r="I96" s="35"/>
      <c r="J96" s="8"/>
      <c r="K96" s="8"/>
    </row>
    <row r="97" spans="2:11" ht="18" customHeight="1" x14ac:dyDescent="0.4">
      <c r="B97" s="38"/>
      <c r="C97" s="39"/>
      <c r="D97" s="39"/>
      <c r="E97" s="40"/>
      <c r="F97" s="40"/>
      <c r="G97" s="30"/>
      <c r="H97" s="30"/>
      <c r="I97" s="35"/>
      <c r="J97" s="8"/>
      <c r="K97" s="8"/>
    </row>
    <row r="98" spans="2:11" ht="18" customHeight="1" x14ac:dyDescent="0.4">
      <c r="B98" s="38"/>
      <c r="C98" s="39"/>
      <c r="D98" s="39"/>
      <c r="E98" s="40"/>
      <c r="F98" s="40"/>
      <c r="G98" s="30"/>
      <c r="H98" s="30"/>
      <c r="I98" s="35"/>
      <c r="J98" s="8"/>
      <c r="K98" s="8"/>
    </row>
    <row r="99" spans="2:11" ht="18" customHeight="1" x14ac:dyDescent="0.4">
      <c r="B99" s="38"/>
      <c r="C99" s="39"/>
      <c r="D99" s="39"/>
      <c r="E99" s="40"/>
      <c r="F99" s="40"/>
      <c r="G99" s="30"/>
      <c r="H99" s="30"/>
      <c r="I99" s="35"/>
      <c r="J99" s="8"/>
      <c r="K99" s="8"/>
    </row>
    <row r="100" spans="2:11" ht="18" customHeight="1" x14ac:dyDescent="0.4">
      <c r="B100" s="38"/>
      <c r="C100" s="39"/>
      <c r="D100" s="39"/>
      <c r="E100" s="40"/>
      <c r="F100" s="40"/>
      <c r="G100" s="30"/>
      <c r="H100" s="30"/>
      <c r="I100" s="35"/>
      <c r="J100" s="8"/>
      <c r="K100" s="8"/>
    </row>
    <row r="101" spans="2:11" ht="18" customHeight="1" x14ac:dyDescent="0.4">
      <c r="B101" s="38"/>
      <c r="C101" s="39"/>
      <c r="D101" s="39"/>
      <c r="E101" s="40"/>
      <c r="F101" s="40"/>
      <c r="G101" s="30"/>
      <c r="H101" s="30"/>
      <c r="I101" s="35"/>
      <c r="J101" s="8"/>
      <c r="K101" s="8"/>
    </row>
    <row r="102" spans="2:11" ht="18" customHeight="1" x14ac:dyDescent="0.4">
      <c r="B102" s="38"/>
      <c r="C102" s="39"/>
      <c r="D102" s="39"/>
      <c r="E102" s="40"/>
      <c r="F102" s="40"/>
      <c r="G102" s="30"/>
      <c r="H102" s="30"/>
      <c r="I102" s="35"/>
      <c r="J102" s="8"/>
      <c r="K102" s="8"/>
    </row>
    <row r="103" spans="2:11" ht="18" customHeight="1" x14ac:dyDescent="0.4">
      <c r="B103" s="38"/>
      <c r="C103" s="39"/>
      <c r="D103" s="39"/>
      <c r="E103" s="40"/>
      <c r="F103" s="40"/>
      <c r="G103" s="30"/>
      <c r="H103" s="30"/>
      <c r="I103" s="45"/>
      <c r="J103" s="45"/>
      <c r="K103" s="45"/>
    </row>
    <row r="104" spans="2:11" ht="18" customHeight="1" x14ac:dyDescent="0.4">
      <c r="B104" s="38"/>
      <c r="C104" s="39"/>
      <c r="D104" s="39"/>
      <c r="E104" s="40"/>
      <c r="F104" s="40"/>
      <c r="G104" s="30"/>
      <c r="H104" s="30"/>
      <c r="I104" s="45"/>
      <c r="J104" s="45"/>
      <c r="K104" s="45"/>
    </row>
    <row r="105" spans="2:11" ht="18" customHeight="1" x14ac:dyDescent="0.4">
      <c r="B105" s="38"/>
      <c r="C105" s="48"/>
      <c r="D105" s="48"/>
      <c r="E105" s="40"/>
      <c r="F105" s="40"/>
      <c r="G105" s="30"/>
      <c r="H105" s="30"/>
      <c r="I105" s="45"/>
      <c r="J105" s="45"/>
      <c r="K105" s="45"/>
    </row>
    <row r="106" spans="2:11" ht="18" customHeight="1" x14ac:dyDescent="0.4">
      <c r="B106" s="38"/>
      <c r="C106" s="48"/>
      <c r="D106" s="48"/>
      <c r="E106" s="40"/>
      <c r="F106" s="40"/>
      <c r="G106" s="30"/>
      <c r="H106" s="30"/>
      <c r="I106" s="45"/>
      <c r="J106" s="45"/>
      <c r="K106" s="45"/>
    </row>
    <row r="107" spans="2:11" ht="18" customHeight="1" x14ac:dyDescent="0.45">
      <c r="B107" s="48"/>
      <c r="C107" s="48"/>
      <c r="D107" s="48"/>
      <c r="E107" s="8"/>
      <c r="F107" s="8"/>
      <c r="G107" s="8"/>
      <c r="H107" s="8"/>
      <c r="I107" s="8"/>
      <c r="J107" s="8"/>
      <c r="K107" s="8"/>
    </row>
    <row r="108" spans="2:11" ht="18" customHeight="1" x14ac:dyDescent="0.45">
      <c r="B108" s="48"/>
      <c r="C108" s="48"/>
      <c r="D108" s="48"/>
      <c r="E108" s="8"/>
      <c r="F108" s="8"/>
      <c r="G108" s="8"/>
      <c r="H108" s="8"/>
      <c r="I108" s="8"/>
      <c r="J108" s="8"/>
      <c r="K108" s="8"/>
    </row>
    <row r="109" spans="2:11" ht="18" customHeight="1" x14ac:dyDescent="0.45">
      <c r="B109" s="6"/>
      <c r="C109" s="6"/>
      <c r="D109" s="6"/>
      <c r="E109" s="7"/>
      <c r="F109" s="7"/>
      <c r="G109" s="7"/>
      <c r="H109" s="7"/>
      <c r="I109" s="7"/>
      <c r="J109" s="46"/>
    </row>
    <row r="110" spans="2:11" ht="18" customHeight="1" x14ac:dyDescent="0.45">
      <c r="B110" s="6"/>
      <c r="C110" s="6"/>
      <c r="D110" s="6"/>
      <c r="E110" s="7"/>
      <c r="F110" s="7"/>
      <c r="G110" s="7"/>
      <c r="H110" s="7"/>
      <c r="I110" s="7"/>
      <c r="J110" s="7"/>
      <c r="K110" s="46"/>
    </row>
    <row r="111" spans="2:11" ht="18" customHeight="1" x14ac:dyDescent="0.45">
      <c r="B111" s="6"/>
      <c r="C111" s="6"/>
      <c r="D111" s="6"/>
      <c r="E111" s="7"/>
      <c r="F111" s="7"/>
      <c r="G111" s="7"/>
      <c r="H111" s="7"/>
      <c r="I111" s="7"/>
      <c r="J111" s="46"/>
    </row>
    <row r="112" spans="2:11" ht="18" customHeight="1" x14ac:dyDescent="0.45">
      <c r="B112" s="6"/>
      <c r="C112" s="6"/>
      <c r="D112" s="6"/>
      <c r="E112" s="7"/>
      <c r="F112" s="7"/>
      <c r="G112" s="7"/>
      <c r="H112" s="7"/>
      <c r="I112" s="7"/>
      <c r="J112" s="7"/>
    </row>
    <row r="113" spans="2:12" ht="18" customHeight="1" x14ac:dyDescent="0.45">
      <c r="B113" s="6"/>
      <c r="C113" s="6"/>
      <c r="D113" s="6"/>
      <c r="E113" s="7"/>
      <c r="F113" s="7"/>
      <c r="G113" s="7"/>
      <c r="H113" s="7"/>
      <c r="I113" s="7"/>
      <c r="J113" s="7"/>
    </row>
    <row r="114" spans="2:12" ht="18" customHeight="1" x14ac:dyDescent="0.45">
      <c r="B114" s="6"/>
      <c r="C114" s="6"/>
      <c r="D114" s="6"/>
      <c r="E114" s="7"/>
      <c r="F114" s="7"/>
      <c r="G114" s="7"/>
      <c r="H114" s="7"/>
      <c r="I114" s="7"/>
      <c r="J114" s="7"/>
    </row>
    <row r="115" spans="2:12" ht="18" customHeight="1" x14ac:dyDescent="0.45">
      <c r="B115" s="6"/>
      <c r="C115" s="6"/>
      <c r="D115" s="6"/>
      <c r="E115" s="7"/>
      <c r="F115" s="7"/>
      <c r="G115" s="7"/>
      <c r="H115" s="7"/>
      <c r="I115" s="7"/>
      <c r="J115" s="7"/>
    </row>
    <row r="116" spans="2:12" ht="18" customHeight="1" x14ac:dyDescent="0.45">
      <c r="B116" s="6"/>
      <c r="C116" s="6"/>
      <c r="D116" s="6"/>
      <c r="E116" s="7"/>
      <c r="F116" s="7"/>
      <c r="G116" s="7"/>
      <c r="H116" s="7"/>
      <c r="I116" s="7"/>
      <c r="J116" s="7"/>
    </row>
    <row r="117" spans="2:12" ht="18" customHeight="1" x14ac:dyDescent="0.45">
      <c r="B117" s="6"/>
      <c r="C117" s="6"/>
      <c r="D117" s="6"/>
      <c r="E117" s="7"/>
      <c r="F117" s="7"/>
      <c r="G117" s="7"/>
      <c r="H117" s="7"/>
      <c r="I117" s="7"/>
      <c r="J117" s="7"/>
    </row>
    <row r="118" spans="2:12" ht="18" customHeight="1" x14ac:dyDescent="0.45">
      <c r="B118" s="6"/>
      <c r="C118" s="6"/>
      <c r="D118" s="6"/>
      <c r="E118" s="7"/>
      <c r="F118" s="7"/>
      <c r="G118" s="7"/>
      <c r="H118" s="7"/>
      <c r="I118" s="7"/>
      <c r="J118" s="7"/>
    </row>
    <row r="119" spans="2:12" ht="18" customHeight="1" x14ac:dyDescent="0.45">
      <c r="B119" s="6"/>
      <c r="C119" s="6"/>
      <c r="D119" s="6"/>
      <c r="E119" s="7"/>
      <c r="F119" s="7"/>
      <c r="G119" s="7"/>
      <c r="H119" s="7"/>
      <c r="I119" s="7"/>
      <c r="J119" s="7"/>
    </row>
    <row r="120" spans="2:12" ht="18" customHeight="1" x14ac:dyDescent="0.45">
      <c r="B120" s="6"/>
      <c r="C120" s="6"/>
      <c r="D120" s="6"/>
      <c r="E120" s="7"/>
      <c r="F120" s="7"/>
      <c r="G120" s="7"/>
      <c r="H120" s="7"/>
      <c r="I120" s="7"/>
      <c r="J120" s="7"/>
    </row>
    <row r="121" spans="2:12" ht="18" customHeight="1" x14ac:dyDescent="0.45">
      <c r="B121" s="6"/>
      <c r="C121" s="6"/>
      <c r="D121" s="6"/>
      <c r="E121" s="7"/>
      <c r="F121" s="7"/>
      <c r="G121" s="7"/>
      <c r="H121" s="7"/>
      <c r="I121" s="7"/>
      <c r="J121" s="7"/>
    </row>
    <row r="122" spans="2:12" ht="18" customHeight="1" x14ac:dyDescent="0.45">
      <c r="B122" s="6"/>
      <c r="C122" s="6"/>
      <c r="D122" s="6"/>
      <c r="E122" s="7"/>
      <c r="F122" s="7"/>
      <c r="G122" s="7"/>
      <c r="H122" s="7"/>
      <c r="I122" s="7"/>
      <c r="J122" s="7"/>
      <c r="L122" s="74"/>
    </row>
    <row r="123" spans="2:12" ht="18" customHeight="1" x14ac:dyDescent="0.45">
      <c r="B123" s="6"/>
      <c r="C123" s="6"/>
      <c r="D123" s="6"/>
      <c r="E123" s="7"/>
      <c r="F123" s="217"/>
      <c r="G123" s="217"/>
      <c r="H123" s="217"/>
      <c r="I123" s="217"/>
      <c r="J123" s="7"/>
    </row>
    <row r="124" spans="2:12" ht="18" customHeight="1" x14ac:dyDescent="0.45">
      <c r="B124" s="6"/>
      <c r="C124" s="6"/>
      <c r="D124" s="6"/>
      <c r="E124" s="7"/>
      <c r="F124" s="7"/>
      <c r="G124" s="7"/>
      <c r="H124" s="7"/>
      <c r="I124" s="7"/>
      <c r="J124" s="7"/>
    </row>
    <row r="125" spans="2:12" ht="18" customHeight="1" x14ac:dyDescent="0.45">
      <c r="B125" s="6"/>
      <c r="C125" s="6"/>
      <c r="D125" s="6"/>
      <c r="E125" s="7"/>
      <c r="F125" s="213"/>
      <c r="G125" s="213"/>
      <c r="H125" s="213"/>
      <c r="I125" s="213"/>
      <c r="J125" s="7"/>
    </row>
    <row r="126" spans="2:12" ht="18" customHeight="1" x14ac:dyDescent="0.45">
      <c r="B126" s="6"/>
      <c r="C126" s="6"/>
      <c r="D126" s="6"/>
      <c r="E126" s="7"/>
      <c r="F126" s="85"/>
      <c r="G126" s="85"/>
      <c r="H126" s="85"/>
      <c r="I126" s="85"/>
      <c r="J126" s="7"/>
    </row>
    <row r="127" spans="2:12" ht="18" customHeight="1" x14ac:dyDescent="0.45">
      <c r="B127" s="6"/>
      <c r="C127" s="6"/>
      <c r="D127" s="6"/>
      <c r="E127" s="7"/>
      <c r="F127" s="85"/>
      <c r="G127" s="85"/>
      <c r="H127" s="85"/>
      <c r="I127" s="85"/>
      <c r="J127" s="7"/>
    </row>
    <row r="128" spans="2:12" ht="18" customHeight="1" x14ac:dyDescent="0.45">
      <c r="B128" s="6"/>
      <c r="C128" s="6"/>
      <c r="D128" s="6"/>
      <c r="E128" s="7"/>
      <c r="F128" s="213"/>
      <c r="G128" s="213"/>
      <c r="H128" s="213"/>
      <c r="I128" s="213"/>
      <c r="J128" s="7"/>
    </row>
    <row r="129" spans="2:11" ht="18" customHeight="1" x14ac:dyDescent="0.45">
      <c r="B129" s="6"/>
      <c r="C129" s="6"/>
      <c r="D129" s="6"/>
      <c r="E129" s="7"/>
      <c r="F129" s="213"/>
      <c r="G129" s="213"/>
      <c r="H129" s="213"/>
      <c r="I129" s="213"/>
      <c r="J129" s="7"/>
    </row>
    <row r="130" spans="2:11" ht="18" customHeight="1" x14ac:dyDescent="0.45">
      <c r="B130" s="6"/>
      <c r="C130" s="6"/>
      <c r="D130" s="6"/>
      <c r="E130" s="7"/>
      <c r="F130" s="216"/>
      <c r="G130" s="216"/>
      <c r="H130" s="216"/>
      <c r="I130" s="216"/>
      <c r="J130" s="7"/>
    </row>
    <row r="131" spans="2:11" ht="18" customHeight="1" x14ac:dyDescent="0.45">
      <c r="B131" s="6"/>
      <c r="C131" s="6"/>
      <c r="D131" s="6"/>
      <c r="E131" s="7"/>
      <c r="F131" s="216"/>
      <c r="G131" s="216"/>
      <c r="H131" s="216"/>
      <c r="I131" s="216"/>
      <c r="J131" s="7"/>
    </row>
    <row r="132" spans="2:11" ht="18" customHeight="1" x14ac:dyDescent="0.45">
      <c r="B132" s="6"/>
      <c r="C132" s="6"/>
      <c r="D132" s="6"/>
      <c r="E132" s="7"/>
      <c r="F132" s="7"/>
      <c r="G132" s="7"/>
      <c r="H132" s="7"/>
      <c r="I132" s="7"/>
      <c r="J132" s="7"/>
    </row>
    <row r="133" spans="2:11" ht="18" customHeight="1" x14ac:dyDescent="0.45">
      <c r="B133" s="6"/>
      <c r="C133" s="6"/>
      <c r="D133" s="6"/>
      <c r="E133" s="7"/>
      <c r="F133" s="7"/>
      <c r="G133" s="7"/>
      <c r="H133" s="7"/>
      <c r="I133" s="7"/>
      <c r="J133" s="7"/>
    </row>
    <row r="134" spans="2:11" ht="18" customHeight="1" x14ac:dyDescent="0.45">
      <c r="B134" s="6"/>
      <c r="C134" s="6"/>
      <c r="D134" s="6"/>
      <c r="E134" s="7"/>
      <c r="F134" s="7"/>
      <c r="G134" s="7"/>
      <c r="H134" s="7"/>
      <c r="I134" s="7"/>
      <c r="J134" s="7"/>
    </row>
    <row r="135" spans="2:11" ht="18" customHeight="1" x14ac:dyDescent="0.45">
      <c r="B135" s="6"/>
      <c r="C135" s="6"/>
      <c r="D135" s="6"/>
      <c r="E135" s="7"/>
      <c r="F135" s="7"/>
      <c r="G135" s="7"/>
      <c r="H135" s="7"/>
      <c r="I135" s="7"/>
      <c r="J135" s="7"/>
    </row>
    <row r="136" spans="2:11" ht="18" customHeight="1" x14ac:dyDescent="0.45">
      <c r="B136" s="6"/>
      <c r="C136" s="6"/>
      <c r="D136" s="6"/>
      <c r="E136" s="7"/>
      <c r="F136" s="7"/>
      <c r="G136" s="7"/>
      <c r="H136" s="7"/>
      <c r="I136" s="7"/>
      <c r="J136" s="7"/>
    </row>
    <row r="137" spans="2:11" ht="18" customHeight="1" x14ac:dyDescent="0.45">
      <c r="B137" s="6"/>
      <c r="C137" s="6"/>
      <c r="D137" s="6"/>
      <c r="E137" s="7"/>
      <c r="F137" s="7"/>
      <c r="G137" s="7"/>
      <c r="H137" s="7"/>
      <c r="I137" s="7"/>
      <c r="J137" s="7"/>
    </row>
    <row r="138" spans="2:11" ht="18" customHeight="1" x14ac:dyDescent="0.45">
      <c r="B138" s="53" t="s">
        <v>52</v>
      </c>
      <c r="C138" s="6"/>
      <c r="D138" s="6"/>
      <c r="E138" s="7"/>
      <c r="F138" s="7"/>
      <c r="G138" s="7"/>
      <c r="H138" s="7"/>
      <c r="I138" s="7"/>
      <c r="J138" s="7"/>
    </row>
    <row r="139" spans="2:11" ht="18" customHeight="1" x14ac:dyDescent="0.45">
      <c r="B139" s="53" t="s">
        <v>30</v>
      </c>
      <c r="C139" s="54"/>
      <c r="D139" s="54"/>
      <c r="E139" s="55"/>
      <c r="F139" s="55"/>
      <c r="G139" s="55"/>
      <c r="H139" s="55"/>
      <c r="I139" s="55"/>
      <c r="J139" s="55"/>
      <c r="K139" s="55"/>
    </row>
    <row r="140" spans="2:11" ht="18" customHeight="1" x14ac:dyDescent="0.45">
      <c r="B140" s="53" t="s">
        <v>31</v>
      </c>
      <c r="C140" s="54"/>
      <c r="D140" s="54"/>
      <c r="E140" s="55"/>
      <c r="F140" s="55"/>
      <c r="G140" s="55"/>
      <c r="H140" s="55"/>
      <c r="I140" s="55"/>
      <c r="J140" s="55"/>
      <c r="K140" s="55"/>
    </row>
    <row r="141" spans="2:11" ht="18" customHeight="1" x14ac:dyDescent="0.45">
      <c r="B141" s="53" t="s">
        <v>32</v>
      </c>
      <c r="C141" s="54"/>
      <c r="D141" s="54"/>
      <c r="E141" s="55"/>
      <c r="F141" s="55"/>
      <c r="G141" s="55"/>
      <c r="H141" s="55"/>
      <c r="I141" s="55"/>
      <c r="J141" s="55"/>
      <c r="K141" s="55"/>
    </row>
    <row r="142" spans="2:11" ht="18" customHeight="1" x14ac:dyDescent="0.45">
      <c r="B142" s="53" t="s">
        <v>33</v>
      </c>
      <c r="C142" s="54"/>
      <c r="D142" s="54"/>
      <c r="E142" s="55"/>
      <c r="F142" s="55"/>
      <c r="G142" s="55"/>
      <c r="H142" s="55"/>
      <c r="I142" s="55"/>
      <c r="J142" s="55"/>
      <c r="K142" s="55"/>
    </row>
    <row r="143" spans="2:11" ht="18" customHeight="1" x14ac:dyDescent="0.45">
      <c r="B143" s="53" t="s">
        <v>34</v>
      </c>
      <c r="C143" s="54"/>
      <c r="D143" s="54"/>
      <c r="E143" s="55"/>
      <c r="F143" s="55"/>
      <c r="G143" s="55"/>
      <c r="H143" s="55"/>
      <c r="I143" s="55"/>
      <c r="J143" s="55"/>
      <c r="K143" s="55"/>
    </row>
    <row r="144" spans="2:11" ht="18" customHeight="1" x14ac:dyDescent="0.45">
      <c r="B144" s="50"/>
      <c r="C144" s="51"/>
      <c r="D144" s="51"/>
      <c r="E144" s="52"/>
      <c r="F144" s="52"/>
      <c r="G144" s="52"/>
      <c r="H144" s="52"/>
      <c r="I144" s="7"/>
      <c r="J144" s="7"/>
    </row>
    <row r="145" spans="2:10" ht="18" customHeight="1" x14ac:dyDescent="0.45">
      <c r="B145" s="50"/>
      <c r="C145" s="51"/>
      <c r="D145" s="51"/>
      <c r="E145" s="52"/>
      <c r="F145" s="52"/>
      <c r="G145" s="52"/>
      <c r="H145" s="52"/>
      <c r="I145" s="7"/>
      <c r="J145" s="7"/>
    </row>
    <row r="146" spans="2:10" ht="18" customHeight="1" x14ac:dyDescent="0.45">
      <c r="B146" s="50"/>
      <c r="C146" s="51"/>
      <c r="D146" s="51"/>
      <c r="E146" s="52"/>
      <c r="F146" s="52"/>
      <c r="G146" s="52"/>
      <c r="H146" s="52"/>
      <c r="I146" s="7"/>
      <c r="J146" s="7"/>
    </row>
    <row r="147" spans="2:10" ht="18" customHeight="1" x14ac:dyDescent="0.45">
      <c r="B147" s="50"/>
      <c r="C147" s="51"/>
      <c r="D147" s="51"/>
      <c r="E147" s="52"/>
      <c r="F147" s="52"/>
      <c r="G147" s="52"/>
      <c r="H147" s="52"/>
      <c r="I147" s="7"/>
      <c r="J147" s="7"/>
    </row>
    <row r="148" spans="2:10" ht="18" customHeight="1" x14ac:dyDescent="0.45">
      <c r="B148" s="6"/>
      <c r="C148" s="6"/>
      <c r="D148" s="6"/>
      <c r="E148" s="7"/>
      <c r="F148" s="7"/>
      <c r="G148" s="7"/>
      <c r="H148" s="7"/>
      <c r="I148" s="7"/>
      <c r="J148" s="7"/>
    </row>
    <row r="149" spans="2:10" ht="18" customHeight="1" x14ac:dyDescent="0.45">
      <c r="B149" s="6"/>
      <c r="C149" s="6"/>
      <c r="D149" s="6"/>
      <c r="E149" s="7"/>
      <c r="F149" s="7"/>
      <c r="G149" s="7"/>
      <c r="H149" s="7"/>
      <c r="I149" s="7"/>
      <c r="J149" s="7"/>
    </row>
    <row r="150" spans="2:10" ht="18" customHeight="1" x14ac:dyDescent="0.45">
      <c r="B150" s="6"/>
      <c r="C150" s="6"/>
      <c r="D150" s="6"/>
      <c r="E150" s="7"/>
      <c r="F150" s="7"/>
      <c r="G150" s="7"/>
      <c r="H150" s="7"/>
      <c r="I150" s="7"/>
      <c r="J150" s="7"/>
    </row>
    <row r="151" spans="2:10" ht="18" customHeight="1" x14ac:dyDescent="0.45">
      <c r="B151" s="6"/>
      <c r="C151" s="6"/>
      <c r="D151" s="6"/>
      <c r="E151" s="7"/>
      <c r="F151" s="7"/>
      <c r="G151" s="7"/>
      <c r="H151" s="7"/>
      <c r="I151" s="7"/>
      <c r="J151" s="7"/>
    </row>
    <row r="152" spans="2:10" ht="18" customHeight="1" x14ac:dyDescent="0.45">
      <c r="B152" s="6"/>
      <c r="C152" s="6"/>
      <c r="D152" s="6"/>
      <c r="E152" s="7"/>
      <c r="F152" s="7"/>
      <c r="G152" s="7"/>
      <c r="H152" s="7"/>
      <c r="I152" s="7"/>
      <c r="J152" s="7"/>
    </row>
    <row r="153" spans="2:10" ht="18" customHeight="1" x14ac:dyDescent="0.45">
      <c r="B153" s="6"/>
      <c r="C153" s="6"/>
      <c r="D153" s="6"/>
      <c r="E153" s="7"/>
      <c r="F153" s="7"/>
      <c r="G153" s="7"/>
      <c r="H153" s="7"/>
      <c r="I153" s="7"/>
      <c r="J153" s="7"/>
    </row>
    <row r="154" spans="2:10" ht="18" customHeight="1" x14ac:dyDescent="0.45">
      <c r="B154" s="6"/>
      <c r="C154" s="6"/>
      <c r="D154" s="6"/>
      <c r="E154" s="7"/>
      <c r="F154" s="7"/>
      <c r="G154" s="7"/>
      <c r="H154" s="7"/>
      <c r="I154" s="7"/>
      <c r="J154" s="7"/>
    </row>
    <row r="155" spans="2:10" ht="18" customHeight="1" x14ac:dyDescent="0.45">
      <c r="B155" s="6"/>
      <c r="C155" s="6"/>
      <c r="D155" s="6"/>
      <c r="E155" s="7"/>
      <c r="F155" s="7"/>
      <c r="G155" s="7"/>
      <c r="H155" s="7"/>
      <c r="I155" s="7"/>
      <c r="J155" s="7"/>
    </row>
    <row r="156" spans="2:10" ht="18" customHeight="1" x14ac:dyDescent="0.45">
      <c r="B156" s="6"/>
      <c r="C156" s="6"/>
      <c r="D156" s="6"/>
      <c r="E156" s="7"/>
      <c r="F156" s="7"/>
      <c r="G156" s="7"/>
      <c r="H156" s="7"/>
      <c r="I156" s="7"/>
      <c r="J156" s="7"/>
    </row>
    <row r="157" spans="2:10" ht="18" customHeight="1" x14ac:dyDescent="0.45">
      <c r="B157" s="6"/>
      <c r="C157" s="6"/>
      <c r="D157" s="6"/>
      <c r="E157" s="7"/>
      <c r="F157" s="7"/>
      <c r="G157" s="7"/>
      <c r="H157" s="7"/>
      <c r="I157" s="7"/>
      <c r="J157" s="7"/>
    </row>
    <row r="158" spans="2:10" ht="18" customHeight="1" x14ac:dyDescent="0.45">
      <c r="B158" s="6"/>
      <c r="C158" s="6"/>
      <c r="D158" s="6"/>
      <c r="E158" s="7"/>
      <c r="F158" s="7"/>
      <c r="G158" s="7"/>
      <c r="H158" s="7"/>
      <c r="I158" s="7"/>
      <c r="J158" s="7"/>
    </row>
    <row r="159" spans="2:10" ht="18" customHeight="1" x14ac:dyDescent="0.45">
      <c r="B159" s="6"/>
      <c r="C159" s="6"/>
      <c r="D159" s="6"/>
      <c r="E159" s="7"/>
      <c r="F159" s="7"/>
      <c r="G159" s="7"/>
      <c r="H159" s="7"/>
      <c r="I159" s="7"/>
      <c r="J159" s="7"/>
    </row>
    <row r="160" spans="2:10" ht="18" customHeight="1" x14ac:dyDescent="0.45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45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2.75" customHeight="1" x14ac:dyDescent="0.45"/>
    <row r="163" spans="2:10" ht="12.75" customHeight="1" x14ac:dyDescent="0.45"/>
    <row r="172" spans="2:10" ht="12.75" customHeight="1" x14ac:dyDescent="0.45"/>
    <row r="174" spans="2:10" ht="12.75" customHeight="1" x14ac:dyDescent="0.45"/>
    <row r="180" ht="12.75" customHeight="1" x14ac:dyDescent="0.45"/>
    <row r="183" ht="12.75" customHeight="1" x14ac:dyDescent="0.45"/>
    <row r="188" ht="12.75" customHeight="1" x14ac:dyDescent="0.45"/>
    <row r="191" ht="12.75" customHeight="1" x14ac:dyDescent="0.45"/>
    <row r="197" ht="12.75" customHeight="1" x14ac:dyDescent="0.45"/>
  </sheetData>
  <mergeCells count="78">
    <mergeCell ref="A6:J6"/>
    <mergeCell ref="A7:J7"/>
    <mergeCell ref="A8:J8"/>
    <mergeCell ref="B10:H10"/>
    <mergeCell ref="B11:B12"/>
    <mergeCell ref="C11:C12"/>
    <mergeCell ref="E11:E12"/>
    <mergeCell ref="F11:F12"/>
    <mergeCell ref="H11:H12"/>
    <mergeCell ref="J11:J12"/>
    <mergeCell ref="K11:K12"/>
    <mergeCell ref="L11:L12"/>
    <mergeCell ref="D11:D12"/>
    <mergeCell ref="I11:I12"/>
    <mergeCell ref="G11:G12"/>
    <mergeCell ref="B20:G20"/>
    <mergeCell ref="B21:B22"/>
    <mergeCell ref="C21:C22"/>
    <mergeCell ref="E21:E22"/>
    <mergeCell ref="F21:F22"/>
    <mergeCell ref="G21:G22"/>
    <mergeCell ref="B27:H27"/>
    <mergeCell ref="B29:B30"/>
    <mergeCell ref="C29:C30"/>
    <mergeCell ref="E29:E30"/>
    <mergeCell ref="F29:F30"/>
    <mergeCell ref="G29:G30"/>
    <mergeCell ref="I29:I30"/>
    <mergeCell ref="H29:H30"/>
    <mergeCell ref="B37:B38"/>
    <mergeCell ref="C37:C38"/>
    <mergeCell ref="E37:E38"/>
    <mergeCell ref="F37:F38"/>
    <mergeCell ref="G37:G38"/>
    <mergeCell ref="H60:H61"/>
    <mergeCell ref="I60:I61"/>
    <mergeCell ref="J60:J61"/>
    <mergeCell ref="B50:J50"/>
    <mergeCell ref="B51:B52"/>
    <mergeCell ref="C51:C52"/>
    <mergeCell ref="E51:E52"/>
    <mergeCell ref="F51:F52"/>
    <mergeCell ref="G51:G52"/>
    <mergeCell ref="H51:H52"/>
    <mergeCell ref="I51:I52"/>
    <mergeCell ref="B60:B61"/>
    <mergeCell ref="C60:C61"/>
    <mergeCell ref="E60:E61"/>
    <mergeCell ref="F60:F61"/>
    <mergeCell ref="G60:G61"/>
    <mergeCell ref="F128:I128"/>
    <mergeCell ref="F129:I129"/>
    <mergeCell ref="F130:I130"/>
    <mergeCell ref="F131:I131"/>
    <mergeCell ref="B87:I87"/>
    <mergeCell ref="B88:B89"/>
    <mergeCell ref="C88:C89"/>
    <mergeCell ref="D88:D89"/>
    <mergeCell ref="E88:E89"/>
    <mergeCell ref="F88:F89"/>
    <mergeCell ref="G88:G89"/>
    <mergeCell ref="H88:H89"/>
    <mergeCell ref="J29:J30"/>
    <mergeCell ref="K29:K30"/>
    <mergeCell ref="B28:J28"/>
    <mergeCell ref="F123:I123"/>
    <mergeCell ref="F125:I125"/>
    <mergeCell ref="B67:J67"/>
    <mergeCell ref="B68:B69"/>
    <mergeCell ref="C68:C69"/>
    <mergeCell ref="E68:E69"/>
    <mergeCell ref="F68:F69"/>
    <mergeCell ref="G68:G69"/>
    <mergeCell ref="H68:H69"/>
    <mergeCell ref="I68:I69"/>
    <mergeCell ref="J68:J69"/>
    <mergeCell ref="J51:J52"/>
    <mergeCell ref="B59:J59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43" max="11" man="1"/>
    <brk id="8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67"/>
  <sheetViews>
    <sheetView view="pageBreakPreview" zoomScaleNormal="100" zoomScaleSheetLayoutView="100" zoomScalePageLayoutView="110" workbookViewId="0"/>
  </sheetViews>
  <sheetFormatPr defaultColWidth="8.73046875" defaultRowHeight="17.25" x14ac:dyDescent="0.45"/>
  <cols>
    <col min="1" max="1" width="6.73046875" style="13" customWidth="1"/>
    <col min="2" max="2" width="28.265625" style="1" customWidth="1"/>
    <col min="3" max="3" width="12" style="1" customWidth="1"/>
    <col min="4" max="4" width="12.3984375" style="2" customWidth="1"/>
    <col min="5" max="5" width="13.73046875" style="2" customWidth="1"/>
    <col min="6" max="6" width="15.265625" style="2" customWidth="1"/>
    <col min="7" max="9" width="13.73046875" style="2" customWidth="1"/>
    <col min="10" max="10" width="15.73046875" style="7" customWidth="1"/>
    <col min="11" max="11" width="33.3984375" style="3" customWidth="1"/>
    <col min="12" max="12" width="5" style="3" customWidth="1"/>
    <col min="13" max="16384" width="8.73046875" style="3"/>
  </cols>
  <sheetData>
    <row r="1" spans="1:12" x14ac:dyDescent="0.45">
      <c r="B1" s="6"/>
      <c r="C1" s="6"/>
      <c r="D1" s="7"/>
      <c r="E1" s="7"/>
      <c r="F1" s="7"/>
      <c r="G1" s="7"/>
      <c r="H1" s="7"/>
      <c r="I1" s="7"/>
    </row>
    <row r="2" spans="1:12" x14ac:dyDescent="0.45">
      <c r="B2" s="6"/>
      <c r="C2" s="6"/>
      <c r="D2" s="7"/>
      <c r="E2" s="7"/>
      <c r="F2" s="7"/>
      <c r="G2" s="7"/>
      <c r="H2" s="7"/>
      <c r="I2" s="7"/>
    </row>
    <row r="3" spans="1:12" x14ac:dyDescent="0.45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2" s="21" customFormat="1" ht="44.25" x14ac:dyDescent="0.45">
      <c r="A6" s="184" t="s">
        <v>40</v>
      </c>
      <c r="B6" s="184"/>
      <c r="C6" s="184"/>
      <c r="D6" s="184"/>
      <c r="E6" s="184"/>
      <c r="F6" s="184"/>
      <c r="G6" s="184"/>
      <c r="H6" s="184"/>
      <c r="I6" s="184"/>
    </row>
    <row r="7" spans="1:12" s="21" customFormat="1" ht="44.25" x14ac:dyDescent="0.45">
      <c r="A7" s="184" t="s">
        <v>1</v>
      </c>
      <c r="B7" s="184"/>
      <c r="C7" s="184"/>
      <c r="D7" s="184"/>
      <c r="E7" s="184"/>
      <c r="F7" s="184"/>
      <c r="G7" s="184"/>
      <c r="H7" s="184"/>
      <c r="I7" s="184"/>
    </row>
    <row r="8" spans="1:12" s="4" customFormat="1" ht="34.9" x14ac:dyDescent="0.45">
      <c r="A8" s="208" t="str">
        <f>MELBOURNE!A7</f>
        <v>28th March 2025</v>
      </c>
      <c r="B8" s="208"/>
      <c r="C8" s="208"/>
      <c r="D8" s="208"/>
      <c r="E8" s="208"/>
      <c r="F8" s="208"/>
      <c r="G8" s="208"/>
      <c r="H8" s="208"/>
      <c r="I8" s="208"/>
      <c r="J8" s="21"/>
    </row>
    <row r="9" spans="1:12" ht="33" customHeight="1" thickBot="1" x14ac:dyDescent="0.95">
      <c r="B9" s="207" t="s">
        <v>2</v>
      </c>
      <c r="C9" s="207"/>
      <c r="D9" s="207"/>
      <c r="E9" s="207"/>
      <c r="F9" s="207"/>
      <c r="G9" s="207"/>
      <c r="H9" s="11"/>
      <c r="I9" s="8"/>
      <c r="J9" s="8"/>
    </row>
    <row r="10" spans="1:12" ht="12.75" customHeight="1" x14ac:dyDescent="0.45">
      <c r="B10" s="186" t="s">
        <v>3</v>
      </c>
      <c r="C10" s="188" t="s">
        <v>4</v>
      </c>
      <c r="D10" s="192" t="s">
        <v>36</v>
      </c>
      <c r="E10" s="192" t="s">
        <v>41</v>
      </c>
      <c r="F10" s="192" t="s">
        <v>7</v>
      </c>
      <c r="G10" s="236" t="s">
        <v>84</v>
      </c>
      <c r="H10" s="236" t="s">
        <v>59</v>
      </c>
      <c r="I10" s="236" t="s">
        <v>86</v>
      </c>
      <c r="J10" s="239" t="s">
        <v>65</v>
      </c>
      <c r="K10" s="256"/>
      <c r="L10" s="9"/>
    </row>
    <row r="11" spans="1:12" ht="25.5" customHeight="1" thickBot="1" x14ac:dyDescent="0.5">
      <c r="B11" s="187"/>
      <c r="C11" s="189"/>
      <c r="D11" s="193"/>
      <c r="E11" s="193"/>
      <c r="F11" s="193"/>
      <c r="G11" s="260"/>
      <c r="H11" s="260"/>
      <c r="I11" s="260"/>
      <c r="J11" s="255"/>
      <c r="K11" s="256"/>
      <c r="L11" s="10"/>
    </row>
    <row r="12" spans="1:12" s="14" customFormat="1" ht="19.5" customHeight="1" x14ac:dyDescent="0.55000000000000004">
      <c r="A12" s="74"/>
      <c r="B12" s="15" t="s">
        <v>94</v>
      </c>
      <c r="C12" s="87" t="s">
        <v>103</v>
      </c>
      <c r="D12" s="173">
        <v>45749</v>
      </c>
      <c r="E12" s="173">
        <v>45756</v>
      </c>
      <c r="F12" s="173">
        <v>45767</v>
      </c>
      <c r="G12" s="152">
        <f>E12+28</f>
        <v>45784</v>
      </c>
      <c r="H12" s="152">
        <f>(E12+28)</f>
        <v>45784</v>
      </c>
      <c r="I12" s="152">
        <f>E12+28</f>
        <v>45784</v>
      </c>
      <c r="J12" s="104">
        <f t="shared" ref="J12:J17" si="0">(E12+30)</f>
        <v>45786</v>
      </c>
      <c r="K12" s="152"/>
      <c r="L12" s="13"/>
    </row>
    <row r="13" spans="1:12" s="14" customFormat="1" ht="19.5" customHeight="1" x14ac:dyDescent="0.55000000000000004">
      <c r="A13" s="75"/>
      <c r="B13" s="15" t="s">
        <v>105</v>
      </c>
      <c r="C13" s="87" t="s">
        <v>106</v>
      </c>
      <c r="D13" s="176">
        <v>45754</v>
      </c>
      <c r="E13" s="176">
        <v>45761</v>
      </c>
      <c r="F13" s="176">
        <v>45770</v>
      </c>
      <c r="G13" s="152">
        <f t="shared" ref="G13:G17" si="1">E13+28</f>
        <v>45789</v>
      </c>
      <c r="H13" s="152">
        <f>(E13+28)</f>
        <v>45789</v>
      </c>
      <c r="I13" s="152">
        <f t="shared" ref="I13:I17" si="2">E13+28</f>
        <v>45789</v>
      </c>
      <c r="J13" s="104">
        <f t="shared" si="0"/>
        <v>45791</v>
      </c>
      <c r="K13" s="152"/>
      <c r="L13" s="13"/>
    </row>
    <row r="14" spans="1:12" s="14" customFormat="1" ht="19.5" customHeight="1" x14ac:dyDescent="0.55000000000000004">
      <c r="A14" s="75"/>
      <c r="B14" s="15" t="s">
        <v>75</v>
      </c>
      <c r="C14" s="87" t="s">
        <v>108</v>
      </c>
      <c r="D14" s="176">
        <v>45763</v>
      </c>
      <c r="E14" s="176">
        <v>45771</v>
      </c>
      <c r="F14" s="176">
        <v>45784</v>
      </c>
      <c r="G14" s="152">
        <f t="shared" si="1"/>
        <v>45799</v>
      </c>
      <c r="H14" s="152">
        <f t="shared" ref="H14:H17" si="3">(E14+28)</f>
        <v>45799</v>
      </c>
      <c r="I14" s="152">
        <f t="shared" si="2"/>
        <v>45799</v>
      </c>
      <c r="J14" s="104">
        <f t="shared" si="0"/>
        <v>45801</v>
      </c>
      <c r="K14" s="152"/>
      <c r="L14" s="13"/>
    </row>
    <row r="15" spans="1:12" s="14" customFormat="1" ht="19.5" customHeight="1" x14ac:dyDescent="0.55000000000000004">
      <c r="A15" s="74"/>
      <c r="B15" s="15" t="s">
        <v>82</v>
      </c>
      <c r="C15" s="87" t="s">
        <v>112</v>
      </c>
      <c r="D15" s="176">
        <v>45771</v>
      </c>
      <c r="E15" s="176">
        <v>45778</v>
      </c>
      <c r="F15" s="176">
        <v>45791</v>
      </c>
      <c r="G15" s="152">
        <f t="shared" si="1"/>
        <v>45806</v>
      </c>
      <c r="H15" s="152">
        <f>(E15+28)</f>
        <v>45806</v>
      </c>
      <c r="I15" s="152">
        <f t="shared" si="2"/>
        <v>45806</v>
      </c>
      <c r="J15" s="104">
        <f t="shared" si="0"/>
        <v>45808</v>
      </c>
      <c r="K15" s="152"/>
      <c r="L15" s="13"/>
    </row>
    <row r="16" spans="1:12" s="14" customFormat="1" ht="19.5" customHeight="1" x14ac:dyDescent="0.55000000000000004">
      <c r="A16" s="74"/>
      <c r="B16" s="15" t="s">
        <v>76</v>
      </c>
      <c r="C16" s="87" t="s">
        <v>120</v>
      </c>
      <c r="D16" s="176">
        <v>45778</v>
      </c>
      <c r="E16" s="176">
        <v>45785</v>
      </c>
      <c r="F16" s="176">
        <v>45798</v>
      </c>
      <c r="G16" s="152">
        <f t="shared" si="1"/>
        <v>45813</v>
      </c>
      <c r="H16" s="152">
        <f t="shared" si="3"/>
        <v>45813</v>
      </c>
      <c r="I16" s="152">
        <f t="shared" si="2"/>
        <v>45813</v>
      </c>
      <c r="J16" s="104">
        <f t="shared" si="0"/>
        <v>45815</v>
      </c>
      <c r="K16" s="152"/>
      <c r="L16" s="13"/>
    </row>
    <row r="17" spans="1:12" s="14" customFormat="1" ht="19.5" customHeight="1" thickBot="1" x14ac:dyDescent="0.6">
      <c r="A17" s="74"/>
      <c r="B17" s="17" t="s">
        <v>57</v>
      </c>
      <c r="C17" s="18" t="s">
        <v>127</v>
      </c>
      <c r="D17" s="151">
        <v>45785</v>
      </c>
      <c r="E17" s="151">
        <v>45792</v>
      </c>
      <c r="F17" s="151">
        <v>45805</v>
      </c>
      <c r="G17" s="107">
        <f t="shared" si="1"/>
        <v>45820</v>
      </c>
      <c r="H17" s="107">
        <f t="shared" si="3"/>
        <v>45820</v>
      </c>
      <c r="I17" s="107">
        <f t="shared" si="2"/>
        <v>45820</v>
      </c>
      <c r="J17" s="108">
        <f t="shared" si="0"/>
        <v>45822</v>
      </c>
      <c r="K17" s="152"/>
      <c r="L17" s="13"/>
    </row>
    <row r="18" spans="1:12" s="13" customFormat="1" ht="19.5" customHeight="1" x14ac:dyDescent="0.55000000000000004">
      <c r="A18" s="74"/>
      <c r="B18" s="36"/>
      <c r="C18" s="143"/>
      <c r="D18" s="25"/>
      <c r="E18" s="25"/>
      <c r="F18" s="25"/>
      <c r="G18" s="25"/>
      <c r="H18" s="12"/>
      <c r="I18" s="12"/>
    </row>
    <row r="19" spans="1:12" ht="31.15" thickBot="1" x14ac:dyDescent="0.95">
      <c r="B19" s="207" t="s">
        <v>38</v>
      </c>
      <c r="C19" s="207"/>
      <c r="D19" s="207"/>
      <c r="E19" s="207"/>
      <c r="F19" s="207"/>
      <c r="G19" s="11"/>
      <c r="H19" s="11"/>
      <c r="I19" s="11"/>
      <c r="J19" s="11"/>
    </row>
    <row r="20" spans="1:12" x14ac:dyDescent="0.4">
      <c r="B20" s="186" t="s">
        <v>3</v>
      </c>
      <c r="C20" s="188" t="s">
        <v>4</v>
      </c>
      <c r="D20" s="214" t="s">
        <v>36</v>
      </c>
      <c r="E20" s="247" t="s">
        <v>41</v>
      </c>
      <c r="F20" s="258" t="s">
        <v>9</v>
      </c>
      <c r="G20" s="261"/>
      <c r="H20" s="11"/>
      <c r="I20" s="11"/>
      <c r="J20" s="11"/>
    </row>
    <row r="21" spans="1:12" ht="17.649999999999999" thickBot="1" x14ac:dyDescent="0.45">
      <c r="B21" s="187"/>
      <c r="C21" s="189"/>
      <c r="D21" s="215"/>
      <c r="E21" s="257"/>
      <c r="F21" s="259"/>
      <c r="G21" s="262"/>
      <c r="H21" s="11"/>
      <c r="I21" s="11"/>
      <c r="J21" s="11"/>
    </row>
    <row r="22" spans="1:12" ht="19.5" customHeight="1" x14ac:dyDescent="0.55000000000000004">
      <c r="B22" s="26" t="s">
        <v>93</v>
      </c>
      <c r="C22" s="140" t="s">
        <v>118</v>
      </c>
      <c r="D22" s="34">
        <v>45758</v>
      </c>
      <c r="E22" s="34">
        <v>45766</v>
      </c>
      <c r="F22" s="31">
        <v>45777</v>
      </c>
      <c r="G22" s="180"/>
      <c r="H22" s="11"/>
      <c r="I22" s="11"/>
      <c r="J22" s="11"/>
    </row>
    <row r="23" spans="1:12" ht="19.5" customHeight="1" x14ac:dyDescent="0.55000000000000004">
      <c r="B23" s="26" t="s">
        <v>107</v>
      </c>
      <c r="C23" s="140" t="s">
        <v>117</v>
      </c>
      <c r="D23" s="34">
        <v>45763</v>
      </c>
      <c r="E23" s="34">
        <v>45772</v>
      </c>
      <c r="F23" s="31">
        <v>45785</v>
      </c>
      <c r="G23" s="159"/>
      <c r="H23" s="11"/>
      <c r="I23" s="11"/>
      <c r="J23" s="11"/>
    </row>
    <row r="24" spans="1:12" ht="19.5" customHeight="1" thickBot="1" x14ac:dyDescent="0.6">
      <c r="B24" s="27" t="s">
        <v>91</v>
      </c>
      <c r="C24" s="141" t="s">
        <v>133</v>
      </c>
      <c r="D24" s="29">
        <v>45775</v>
      </c>
      <c r="E24" s="29">
        <v>45782</v>
      </c>
      <c r="F24" s="32">
        <v>45795</v>
      </c>
      <c r="G24" s="159"/>
      <c r="H24" s="11"/>
      <c r="I24" s="11"/>
      <c r="J24" s="11"/>
    </row>
    <row r="25" spans="1:12" ht="14.25" customHeight="1" x14ac:dyDescent="0.55000000000000004">
      <c r="B25" s="41"/>
      <c r="C25" s="42"/>
      <c r="D25" s="44"/>
      <c r="E25" s="44"/>
      <c r="F25" s="44"/>
      <c r="G25" s="11"/>
      <c r="H25" s="11"/>
      <c r="I25" s="11"/>
    </row>
    <row r="26" spans="1:12" ht="31.15" thickBot="1" x14ac:dyDescent="0.95">
      <c r="B26" s="197" t="s">
        <v>14</v>
      </c>
      <c r="C26" s="197"/>
      <c r="D26" s="197"/>
      <c r="E26" s="197"/>
      <c r="F26" s="197"/>
      <c r="G26" s="197"/>
      <c r="H26" s="197"/>
      <c r="I26" s="197"/>
      <c r="J26" s="11"/>
    </row>
    <row r="27" spans="1:12" ht="12.75" customHeight="1" thickBot="1" x14ac:dyDescent="0.5">
      <c r="B27" s="231" t="s">
        <v>3</v>
      </c>
      <c r="C27" s="232" t="s">
        <v>4</v>
      </c>
      <c r="D27" s="190" t="s">
        <v>36</v>
      </c>
      <c r="E27" s="190" t="s">
        <v>41</v>
      </c>
      <c r="F27" s="190" t="s">
        <v>15</v>
      </c>
      <c r="G27" s="190" t="s">
        <v>53</v>
      </c>
      <c r="H27" s="192" t="s">
        <v>39</v>
      </c>
      <c r="I27" s="220" t="s">
        <v>16</v>
      </c>
      <c r="J27" s="222" t="s">
        <v>17</v>
      </c>
    </row>
    <row r="28" spans="1:12" ht="25.5" customHeight="1" thickBot="1" x14ac:dyDescent="0.5">
      <c r="B28" s="252"/>
      <c r="C28" s="253"/>
      <c r="D28" s="191"/>
      <c r="E28" s="191"/>
      <c r="F28" s="191"/>
      <c r="G28" s="191"/>
      <c r="H28" s="190"/>
      <c r="I28" s="254"/>
      <c r="J28" s="246"/>
    </row>
    <row r="29" spans="1:12" ht="19.5" customHeight="1" x14ac:dyDescent="0.55000000000000004">
      <c r="B29" s="15" t="s">
        <v>55</v>
      </c>
      <c r="C29" s="87" t="s">
        <v>102</v>
      </c>
      <c r="D29" s="34">
        <v>45751</v>
      </c>
      <c r="E29" s="176">
        <v>45758</v>
      </c>
      <c r="F29" s="176">
        <v>45766</v>
      </c>
      <c r="G29" s="67">
        <f>E29+22</f>
        <v>45780</v>
      </c>
      <c r="H29" s="67">
        <f>E29+27</f>
        <v>45785</v>
      </c>
      <c r="I29" s="67">
        <f>E29+25</f>
        <v>45783</v>
      </c>
      <c r="J29" s="68">
        <f>E29+28</f>
        <v>45786</v>
      </c>
    </row>
    <row r="30" spans="1:12" ht="19.5" customHeight="1" x14ac:dyDescent="0.55000000000000004">
      <c r="B30" s="15" t="s">
        <v>71</v>
      </c>
      <c r="C30" s="87" t="s">
        <v>114</v>
      </c>
      <c r="D30" s="34">
        <v>45755</v>
      </c>
      <c r="E30" s="176">
        <v>45762</v>
      </c>
      <c r="F30" s="176">
        <v>45772</v>
      </c>
      <c r="G30" s="34">
        <f>E30+22</f>
        <v>45784</v>
      </c>
      <c r="H30" s="34">
        <f t="shared" ref="H30:H34" si="4">E30+27</f>
        <v>45789</v>
      </c>
      <c r="I30" s="34">
        <f t="shared" ref="I30:I34" si="5">E30+25</f>
        <v>45787</v>
      </c>
      <c r="J30" s="31">
        <f t="shared" ref="J30:J34" si="6">E30+28</f>
        <v>45790</v>
      </c>
    </row>
    <row r="31" spans="1:12" ht="19.5" customHeight="1" x14ac:dyDescent="0.55000000000000004">
      <c r="B31" s="15" t="s">
        <v>51</v>
      </c>
      <c r="C31" s="87" t="s">
        <v>122</v>
      </c>
      <c r="D31" s="34">
        <v>45764</v>
      </c>
      <c r="E31" s="176">
        <v>45774</v>
      </c>
      <c r="F31" s="176">
        <v>45786</v>
      </c>
      <c r="G31" s="34">
        <f>E31+22</f>
        <v>45796</v>
      </c>
      <c r="H31" s="34">
        <f>E31+27</f>
        <v>45801</v>
      </c>
      <c r="I31" s="34">
        <f>E31+25</f>
        <v>45799</v>
      </c>
      <c r="J31" s="31">
        <f>E31+28</f>
        <v>45802</v>
      </c>
    </row>
    <row r="32" spans="1:12" ht="19.5" customHeight="1" x14ac:dyDescent="0.55000000000000004">
      <c r="A32" s="10"/>
      <c r="B32" s="15" t="s">
        <v>77</v>
      </c>
      <c r="C32" s="87" t="s">
        <v>130</v>
      </c>
      <c r="D32" s="34">
        <v>45775</v>
      </c>
      <c r="E32" s="176">
        <v>45781</v>
      </c>
      <c r="F32" s="176">
        <v>45793</v>
      </c>
      <c r="G32" s="34">
        <f t="shared" ref="G32:G34" si="7">E32+22</f>
        <v>45803</v>
      </c>
      <c r="H32" s="34">
        <f t="shared" si="4"/>
        <v>45808</v>
      </c>
      <c r="I32" s="34">
        <f t="shared" si="5"/>
        <v>45806</v>
      </c>
      <c r="J32" s="31">
        <f t="shared" si="6"/>
        <v>45809</v>
      </c>
    </row>
    <row r="33" spans="1:11" ht="19.5" customHeight="1" x14ac:dyDescent="0.55000000000000004">
      <c r="A33" s="10"/>
      <c r="B33" s="15" t="s">
        <v>71</v>
      </c>
      <c r="C33" s="87" t="s">
        <v>140</v>
      </c>
      <c r="D33" s="34">
        <v>45789</v>
      </c>
      <c r="E33" s="176">
        <v>45795</v>
      </c>
      <c r="F33" s="176">
        <v>45807</v>
      </c>
      <c r="G33" s="34">
        <f t="shared" si="7"/>
        <v>45817</v>
      </c>
      <c r="H33" s="34">
        <f t="shared" si="4"/>
        <v>45822</v>
      </c>
      <c r="I33" s="34">
        <f t="shared" si="5"/>
        <v>45820</v>
      </c>
      <c r="J33" s="31">
        <f t="shared" si="6"/>
        <v>45823</v>
      </c>
    </row>
    <row r="34" spans="1:11" ht="19.5" customHeight="1" thickBot="1" x14ac:dyDescent="0.6">
      <c r="B34" s="17" t="s">
        <v>104</v>
      </c>
      <c r="C34" s="18" t="s">
        <v>142</v>
      </c>
      <c r="D34" s="29">
        <v>45796</v>
      </c>
      <c r="E34" s="167">
        <v>45802</v>
      </c>
      <c r="F34" s="167">
        <v>45814</v>
      </c>
      <c r="G34" s="29">
        <f t="shared" si="7"/>
        <v>45824</v>
      </c>
      <c r="H34" s="29">
        <f t="shared" si="4"/>
        <v>45829</v>
      </c>
      <c r="I34" s="29">
        <f t="shared" si="5"/>
        <v>45827</v>
      </c>
      <c r="J34" s="32">
        <f t="shared" si="6"/>
        <v>45830</v>
      </c>
    </row>
    <row r="35" spans="1:11" ht="18" x14ac:dyDescent="0.55000000000000004">
      <c r="B35" s="209"/>
      <c r="C35" s="233"/>
      <c r="D35" s="202"/>
      <c r="E35" s="202"/>
      <c r="F35" s="202"/>
      <c r="G35" s="25"/>
      <c r="H35" s="8"/>
      <c r="I35" s="11"/>
      <c r="J35" s="8"/>
    </row>
    <row r="36" spans="1:11" ht="18" x14ac:dyDescent="0.55000000000000004">
      <c r="B36" s="209"/>
      <c r="C36" s="209"/>
      <c r="D36" s="251"/>
      <c r="E36" s="251"/>
      <c r="F36" s="251"/>
      <c r="G36" s="25"/>
      <c r="H36" s="8"/>
      <c r="I36" s="8"/>
      <c r="J36" s="8"/>
    </row>
    <row r="37" spans="1:11" ht="18" x14ac:dyDescent="0.55000000000000004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55000000000000004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55000000000000004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55000000000000004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55000000000000004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55000000000000004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55000000000000004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55000000000000004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55000000000000004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55000000000000004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95">
      <c r="B47" s="197" t="s">
        <v>66</v>
      </c>
      <c r="C47" s="197"/>
      <c r="D47" s="197"/>
      <c r="E47" s="197"/>
      <c r="F47" s="197"/>
      <c r="G47" s="197"/>
      <c r="H47" s="197"/>
      <c r="I47" s="197"/>
      <c r="J47" s="8"/>
      <c r="K47" s="10"/>
    </row>
    <row r="48" spans="1:11" ht="18" customHeight="1" thickBot="1" x14ac:dyDescent="0.5">
      <c r="B48" s="186" t="s">
        <v>3</v>
      </c>
      <c r="C48" s="188" t="s">
        <v>4</v>
      </c>
      <c r="D48" s="192" t="s">
        <v>36</v>
      </c>
      <c r="E48" s="192" t="s">
        <v>41</v>
      </c>
      <c r="F48" s="192" t="s">
        <v>15</v>
      </c>
      <c r="G48" s="192" t="s">
        <v>18</v>
      </c>
      <c r="H48" s="194" t="s">
        <v>60</v>
      </c>
      <c r="I48" s="194" t="s">
        <v>61</v>
      </c>
      <c r="J48" s="8"/>
      <c r="K48" s="10"/>
    </row>
    <row r="49" spans="1:11" ht="18" customHeight="1" thickBot="1" x14ac:dyDescent="0.5">
      <c r="B49" s="187"/>
      <c r="C49" s="189"/>
      <c r="D49" s="193"/>
      <c r="E49" s="193"/>
      <c r="F49" s="193"/>
      <c r="G49" s="190"/>
      <c r="H49" s="195"/>
      <c r="I49" s="195"/>
      <c r="J49" s="8"/>
      <c r="K49" s="10"/>
    </row>
    <row r="50" spans="1:11" ht="19.5" customHeight="1" x14ac:dyDescent="0.55000000000000004">
      <c r="B50" s="26" t="str">
        <f t="shared" ref="B50:C55" si="8">B29</f>
        <v>KOTA LUMAYAN</v>
      </c>
      <c r="C50" s="87" t="str">
        <f t="shared" si="8"/>
        <v>178N</v>
      </c>
      <c r="D50" s="34">
        <f t="shared" ref="D50:E53" si="9">D29</f>
        <v>45751</v>
      </c>
      <c r="E50" s="34">
        <f t="shared" si="9"/>
        <v>45758</v>
      </c>
      <c r="F50" s="34">
        <v>45602</v>
      </c>
      <c r="G50" s="67">
        <f>E50+31</f>
        <v>45789</v>
      </c>
      <c r="H50" s="67">
        <f>E50+28</f>
        <v>45786</v>
      </c>
      <c r="I50" s="31">
        <f>F50+28</f>
        <v>45630</v>
      </c>
      <c r="J50" s="8"/>
      <c r="K50" s="10"/>
    </row>
    <row r="51" spans="1:11" ht="19.5" customHeight="1" x14ac:dyDescent="0.55000000000000004">
      <c r="B51" s="26" t="str">
        <f t="shared" si="8"/>
        <v>OOCL BRISBANE</v>
      </c>
      <c r="C51" s="87" t="str">
        <f t="shared" si="8"/>
        <v>238N</v>
      </c>
      <c r="D51" s="34">
        <f t="shared" si="9"/>
        <v>45755</v>
      </c>
      <c r="E51" s="34">
        <f t="shared" si="9"/>
        <v>45762</v>
      </c>
      <c r="F51" s="34">
        <v>45611</v>
      </c>
      <c r="G51" s="34">
        <f>E51+31</f>
        <v>45793</v>
      </c>
      <c r="H51" s="34">
        <f t="shared" ref="H51:I54" si="10">E51+28</f>
        <v>45790</v>
      </c>
      <c r="I51" s="31">
        <f>F51+28</f>
        <v>45639</v>
      </c>
      <c r="J51" s="8"/>
      <c r="K51" s="10"/>
    </row>
    <row r="52" spans="1:11" ht="19.5" customHeight="1" x14ac:dyDescent="0.55000000000000004">
      <c r="B52" s="26" t="str">
        <f>B31</f>
        <v>KOTA LARIS</v>
      </c>
      <c r="C52" s="87" t="str">
        <f>C31</f>
        <v>088N</v>
      </c>
      <c r="D52" s="34">
        <f t="shared" si="9"/>
        <v>45764</v>
      </c>
      <c r="E52" s="34">
        <f t="shared" si="9"/>
        <v>45774</v>
      </c>
      <c r="F52" s="34">
        <v>45618</v>
      </c>
      <c r="G52" s="34">
        <f t="shared" ref="G52" si="11">E52+31</f>
        <v>45805</v>
      </c>
      <c r="H52" s="34">
        <f t="shared" si="10"/>
        <v>45802</v>
      </c>
      <c r="I52" s="31">
        <f t="shared" si="10"/>
        <v>45646</v>
      </c>
      <c r="J52" s="8"/>
      <c r="K52" s="10"/>
    </row>
    <row r="53" spans="1:11" ht="19.5" customHeight="1" x14ac:dyDescent="0.55000000000000004">
      <c r="B53" s="26" t="str">
        <f t="shared" si="8"/>
        <v>OOCL HOUSTON</v>
      </c>
      <c r="C53" s="87" t="str">
        <f t="shared" si="8"/>
        <v>207N</v>
      </c>
      <c r="D53" s="34">
        <f t="shared" si="9"/>
        <v>45775</v>
      </c>
      <c r="E53" s="34">
        <f t="shared" si="9"/>
        <v>45781</v>
      </c>
      <c r="F53" s="34">
        <v>45625</v>
      </c>
      <c r="G53" s="34">
        <f>E53+31</f>
        <v>45812</v>
      </c>
      <c r="H53" s="34">
        <f>E53+28</f>
        <v>45809</v>
      </c>
      <c r="I53" s="31">
        <f t="shared" si="10"/>
        <v>45653</v>
      </c>
      <c r="J53" s="8"/>
      <c r="K53" s="10"/>
    </row>
    <row r="54" spans="1:11" ht="19.5" customHeight="1" x14ac:dyDescent="0.55000000000000004">
      <c r="B54" s="26" t="str">
        <f t="shared" si="8"/>
        <v>OOCL BRISBANE</v>
      </c>
      <c r="C54" s="87" t="str">
        <f t="shared" si="8"/>
        <v>239N</v>
      </c>
      <c r="D54" s="34">
        <f>D33</f>
        <v>45789</v>
      </c>
      <c r="E54" s="34">
        <f t="shared" ref="E54:E55" si="12">E33</f>
        <v>45795</v>
      </c>
      <c r="F54" s="34">
        <v>45633</v>
      </c>
      <c r="G54" s="34">
        <f>E54+31</f>
        <v>45826</v>
      </c>
      <c r="H54" s="34">
        <f>E54+28</f>
        <v>45823</v>
      </c>
      <c r="I54" s="31">
        <f t="shared" si="10"/>
        <v>45661</v>
      </c>
      <c r="J54" s="8"/>
      <c r="K54" s="10"/>
    </row>
    <row r="55" spans="1:11" s="10" customFormat="1" ht="20.25" customHeight="1" thickBot="1" x14ac:dyDescent="0.6">
      <c r="A55" s="13"/>
      <c r="B55" s="27" t="str">
        <f t="shared" si="8"/>
        <v>OOCL YOKOHAMA</v>
      </c>
      <c r="C55" s="18" t="str">
        <f t="shared" si="8"/>
        <v>201N</v>
      </c>
      <c r="D55" s="29">
        <f>D34</f>
        <v>45796</v>
      </c>
      <c r="E55" s="34">
        <f t="shared" si="12"/>
        <v>45802</v>
      </c>
      <c r="F55" s="29">
        <v>45639</v>
      </c>
      <c r="G55" s="29">
        <f>E55+31</f>
        <v>45833</v>
      </c>
      <c r="H55" s="29">
        <f t="shared" ref="H55" si="13">E55+45</f>
        <v>45847</v>
      </c>
      <c r="I55" s="32">
        <f>E55+28</f>
        <v>45830</v>
      </c>
      <c r="J55" s="8"/>
    </row>
    <row r="56" spans="1:11" ht="25.5" customHeight="1" thickBot="1" x14ac:dyDescent="0.95">
      <c r="B56" s="210" t="s">
        <v>19</v>
      </c>
      <c r="C56" s="210"/>
      <c r="D56" s="210"/>
      <c r="E56" s="210"/>
      <c r="F56" s="210"/>
      <c r="G56" s="210"/>
      <c r="H56" s="210"/>
      <c r="I56" s="210"/>
      <c r="J56" s="8"/>
    </row>
    <row r="57" spans="1:11" ht="18" customHeight="1" x14ac:dyDescent="0.45">
      <c r="B57" s="186" t="s">
        <v>3</v>
      </c>
      <c r="C57" s="188" t="s">
        <v>4</v>
      </c>
      <c r="D57" s="192" t="s">
        <v>36</v>
      </c>
      <c r="E57" s="192" t="s">
        <v>41</v>
      </c>
      <c r="F57" s="192" t="s">
        <v>15</v>
      </c>
      <c r="G57" s="211" t="s">
        <v>20</v>
      </c>
      <c r="H57" s="194" t="s">
        <v>21</v>
      </c>
      <c r="I57" s="194" t="s">
        <v>22</v>
      </c>
      <c r="J57" s="8"/>
    </row>
    <row r="58" spans="1:11" ht="18" customHeight="1" thickBot="1" x14ac:dyDescent="0.5">
      <c r="B58" s="187"/>
      <c r="C58" s="189"/>
      <c r="D58" s="193"/>
      <c r="E58" s="193"/>
      <c r="F58" s="193"/>
      <c r="G58" s="250"/>
      <c r="H58" s="249"/>
      <c r="I58" s="249"/>
      <c r="J58" s="8"/>
    </row>
    <row r="59" spans="1:11" ht="19.5" customHeight="1" x14ac:dyDescent="0.55000000000000004">
      <c r="B59" s="26" t="str">
        <f t="shared" ref="B59:F63" si="14">B29</f>
        <v>KOTA LUMAYAN</v>
      </c>
      <c r="C59" s="87" t="str">
        <f t="shared" si="14"/>
        <v>178N</v>
      </c>
      <c r="D59" s="34">
        <f t="shared" si="14"/>
        <v>45751</v>
      </c>
      <c r="E59" s="34">
        <f>E29</f>
        <v>45758</v>
      </c>
      <c r="F59" s="34">
        <f t="shared" si="14"/>
        <v>45766</v>
      </c>
      <c r="G59" s="67">
        <f>E59+48</f>
        <v>45806</v>
      </c>
      <c r="H59" s="67">
        <f>E59+48</f>
        <v>45806</v>
      </c>
      <c r="I59" s="68">
        <f>E59+45</f>
        <v>45803</v>
      </c>
      <c r="J59" s="8"/>
    </row>
    <row r="60" spans="1:11" ht="19.5" customHeight="1" x14ac:dyDescent="0.55000000000000004">
      <c r="B60" s="26" t="str">
        <f t="shared" si="14"/>
        <v>OOCL BRISBANE</v>
      </c>
      <c r="C60" s="87" t="str">
        <f t="shared" si="14"/>
        <v>238N</v>
      </c>
      <c r="D60" s="34">
        <f t="shared" si="14"/>
        <v>45755</v>
      </c>
      <c r="E60" s="34">
        <f>E30</f>
        <v>45762</v>
      </c>
      <c r="F60" s="34">
        <f t="shared" si="14"/>
        <v>45772</v>
      </c>
      <c r="G60" s="34">
        <f t="shared" ref="G60:G63" si="15">E60+48</f>
        <v>45810</v>
      </c>
      <c r="H60" s="34">
        <f t="shared" ref="H60:H63" si="16">E60+48</f>
        <v>45810</v>
      </c>
      <c r="I60" s="31">
        <f t="shared" ref="I60:I63" si="17">E60+45</f>
        <v>45807</v>
      </c>
      <c r="J60" s="8"/>
    </row>
    <row r="61" spans="1:11" ht="19.5" customHeight="1" x14ac:dyDescent="0.55000000000000004">
      <c r="B61" s="26" t="str">
        <f>B31</f>
        <v>KOTA LARIS</v>
      </c>
      <c r="C61" s="87" t="str">
        <f>C31</f>
        <v>088N</v>
      </c>
      <c r="D61" s="34">
        <f>D31</f>
        <v>45764</v>
      </c>
      <c r="E61" s="34">
        <f>E31</f>
        <v>45774</v>
      </c>
      <c r="F61" s="34">
        <f>F31</f>
        <v>45786</v>
      </c>
      <c r="G61" s="34">
        <f t="shared" si="15"/>
        <v>45822</v>
      </c>
      <c r="H61" s="34">
        <f t="shared" si="16"/>
        <v>45822</v>
      </c>
      <c r="I61" s="31">
        <f t="shared" si="17"/>
        <v>45819</v>
      </c>
      <c r="J61" s="8"/>
    </row>
    <row r="62" spans="1:11" ht="19.5" customHeight="1" x14ac:dyDescent="0.55000000000000004">
      <c r="B62" s="26" t="str">
        <f t="shared" si="14"/>
        <v>OOCL HOUSTON</v>
      </c>
      <c r="C62" s="87" t="str">
        <f t="shared" si="14"/>
        <v>207N</v>
      </c>
      <c r="D62" s="34">
        <f t="shared" si="14"/>
        <v>45775</v>
      </c>
      <c r="E62" s="34">
        <f t="shared" si="14"/>
        <v>45781</v>
      </c>
      <c r="F62" s="34">
        <f t="shared" si="14"/>
        <v>45793</v>
      </c>
      <c r="G62" s="34">
        <f t="shared" si="15"/>
        <v>45829</v>
      </c>
      <c r="H62" s="34">
        <f t="shared" si="16"/>
        <v>45829</v>
      </c>
      <c r="I62" s="31">
        <f t="shared" si="17"/>
        <v>45826</v>
      </c>
      <c r="J62" s="8"/>
    </row>
    <row r="63" spans="1:11" ht="19.5" customHeight="1" thickBot="1" x14ac:dyDescent="0.6">
      <c r="B63" s="26" t="str">
        <f t="shared" si="14"/>
        <v>OOCL BRISBANE</v>
      </c>
      <c r="C63" s="87" t="str">
        <f t="shared" si="14"/>
        <v>239N</v>
      </c>
      <c r="D63" s="34">
        <f t="shared" si="14"/>
        <v>45789</v>
      </c>
      <c r="E63" s="34">
        <f t="shared" si="14"/>
        <v>45795</v>
      </c>
      <c r="F63" s="34">
        <f t="shared" si="14"/>
        <v>45807</v>
      </c>
      <c r="G63" s="34">
        <f t="shared" si="15"/>
        <v>45843</v>
      </c>
      <c r="H63" s="34">
        <f t="shared" si="16"/>
        <v>45843</v>
      </c>
      <c r="I63" s="31">
        <f t="shared" si="17"/>
        <v>45840</v>
      </c>
      <c r="J63" s="8"/>
    </row>
    <row r="64" spans="1:11" ht="24.75" customHeight="1" thickBot="1" x14ac:dyDescent="0.95">
      <c r="B64" s="210" t="s">
        <v>23</v>
      </c>
      <c r="C64" s="210"/>
      <c r="D64" s="210"/>
      <c r="E64" s="210"/>
      <c r="F64" s="210"/>
      <c r="G64" s="210"/>
      <c r="H64" s="210"/>
      <c r="I64" s="210"/>
      <c r="J64" s="8"/>
    </row>
    <row r="65" spans="2:10" ht="20.25" customHeight="1" x14ac:dyDescent="0.45">
      <c r="B65" s="186" t="s">
        <v>3</v>
      </c>
      <c r="C65" s="188" t="s">
        <v>4</v>
      </c>
      <c r="D65" s="192" t="s">
        <v>36</v>
      </c>
      <c r="E65" s="192" t="s">
        <v>41</v>
      </c>
      <c r="F65" s="192" t="s">
        <v>15</v>
      </c>
      <c r="G65" s="194" t="s">
        <v>24</v>
      </c>
      <c r="H65" s="194" t="s">
        <v>25</v>
      </c>
      <c r="I65" s="218" t="s">
        <v>62</v>
      </c>
      <c r="J65" s="8"/>
    </row>
    <row r="66" spans="2:10" ht="20.25" customHeight="1" thickBot="1" x14ac:dyDescent="0.5">
      <c r="B66" s="187"/>
      <c r="C66" s="189"/>
      <c r="D66" s="193"/>
      <c r="E66" s="193"/>
      <c r="F66" s="193"/>
      <c r="G66" s="195"/>
      <c r="H66" s="195"/>
      <c r="I66" s="219"/>
      <c r="J66" s="8"/>
    </row>
    <row r="67" spans="2:10" ht="19.5" customHeight="1" x14ac:dyDescent="0.55000000000000004">
      <c r="B67" s="26" t="str">
        <f t="shared" ref="B67:F70" si="18">B29</f>
        <v>KOTA LUMAYAN</v>
      </c>
      <c r="C67" s="87" t="str">
        <f t="shared" si="18"/>
        <v>178N</v>
      </c>
      <c r="D67" s="34">
        <f t="shared" si="18"/>
        <v>45751</v>
      </c>
      <c r="E67" s="34">
        <f>E29</f>
        <v>45758</v>
      </c>
      <c r="F67" s="34">
        <f t="shared" si="18"/>
        <v>45766</v>
      </c>
      <c r="G67" s="67">
        <f>E67+42</f>
        <v>45800</v>
      </c>
      <c r="H67" s="67">
        <f>E67+51</f>
        <v>45809</v>
      </c>
      <c r="I67" s="31">
        <f>E67+51</f>
        <v>45809</v>
      </c>
      <c r="J67" s="8"/>
    </row>
    <row r="68" spans="2:10" ht="20.25" customHeight="1" x14ac:dyDescent="0.55000000000000004">
      <c r="B68" s="26" t="str">
        <f t="shared" si="18"/>
        <v>OOCL BRISBANE</v>
      </c>
      <c r="C68" s="87" t="str">
        <f t="shared" si="18"/>
        <v>238N</v>
      </c>
      <c r="D68" s="34">
        <f t="shared" si="18"/>
        <v>45755</v>
      </c>
      <c r="E68" s="34">
        <f t="shared" si="18"/>
        <v>45762</v>
      </c>
      <c r="F68" s="34">
        <f t="shared" si="18"/>
        <v>45772</v>
      </c>
      <c r="G68" s="34">
        <f t="shared" ref="G68:G70" si="19">E68+42</f>
        <v>45804</v>
      </c>
      <c r="H68" s="34">
        <f t="shared" ref="H68:H70" si="20">E68+51</f>
        <v>45813</v>
      </c>
      <c r="I68" s="31">
        <f>E68+51</f>
        <v>45813</v>
      </c>
      <c r="J68" s="8"/>
    </row>
    <row r="69" spans="2:10" ht="20.25" customHeight="1" x14ac:dyDescent="0.55000000000000004">
      <c r="B69" s="26" t="str">
        <f>B31</f>
        <v>KOTA LARIS</v>
      </c>
      <c r="C69" s="87" t="str">
        <f>C31</f>
        <v>088N</v>
      </c>
      <c r="D69" s="34">
        <f>D31</f>
        <v>45764</v>
      </c>
      <c r="E69" s="34">
        <f>E31</f>
        <v>45774</v>
      </c>
      <c r="F69" s="34">
        <f>F31</f>
        <v>45786</v>
      </c>
      <c r="G69" s="34">
        <f t="shared" si="19"/>
        <v>45816</v>
      </c>
      <c r="H69" s="34">
        <f t="shared" si="20"/>
        <v>45825</v>
      </c>
      <c r="I69" s="31">
        <f>E69+51</f>
        <v>45825</v>
      </c>
      <c r="J69" s="8"/>
    </row>
    <row r="70" spans="2:10" ht="20.25" customHeight="1" thickBot="1" x14ac:dyDescent="0.6">
      <c r="B70" s="27" t="str">
        <f t="shared" si="18"/>
        <v>OOCL HOUSTON</v>
      </c>
      <c r="C70" s="18" t="str">
        <f t="shared" si="18"/>
        <v>207N</v>
      </c>
      <c r="D70" s="29">
        <f t="shared" si="18"/>
        <v>45775</v>
      </c>
      <c r="E70" s="29">
        <f t="shared" si="18"/>
        <v>45781</v>
      </c>
      <c r="F70" s="29">
        <f t="shared" si="18"/>
        <v>45793</v>
      </c>
      <c r="G70" s="29">
        <f t="shared" si="19"/>
        <v>45823</v>
      </c>
      <c r="H70" s="29">
        <f t="shared" si="20"/>
        <v>45832</v>
      </c>
      <c r="I70" s="32">
        <f>E70+51</f>
        <v>45832</v>
      </c>
      <c r="J70" s="8"/>
    </row>
    <row r="71" spans="2:10" ht="20.25" customHeight="1" x14ac:dyDescent="0.55000000000000004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55000000000000004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55000000000000004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55000000000000004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55000000000000004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55000000000000004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55000000000000004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55000000000000004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55000000000000004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55000000000000004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55000000000000004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4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95">
      <c r="B83" s="207" t="s">
        <v>26</v>
      </c>
      <c r="C83" s="207"/>
      <c r="D83" s="207"/>
      <c r="E83" s="207"/>
      <c r="F83" s="207"/>
      <c r="G83" s="207"/>
      <c r="H83" s="207"/>
      <c r="I83" s="11"/>
      <c r="J83" s="11"/>
    </row>
    <row r="84" spans="2:10" ht="12.75" customHeight="1" x14ac:dyDescent="0.45">
      <c r="B84" s="186" t="s">
        <v>3</v>
      </c>
      <c r="C84" s="188" t="s">
        <v>4</v>
      </c>
      <c r="D84" s="192" t="s">
        <v>36</v>
      </c>
      <c r="E84" s="192" t="s">
        <v>41</v>
      </c>
      <c r="F84" s="214" t="s">
        <v>27</v>
      </c>
      <c r="G84" s="247" t="s">
        <v>90</v>
      </c>
      <c r="H84" s="8"/>
      <c r="I84" s="8"/>
      <c r="J84" s="3"/>
    </row>
    <row r="85" spans="2:10" ht="44.25" customHeight="1" thickBot="1" x14ac:dyDescent="0.5">
      <c r="B85" s="187"/>
      <c r="C85" s="189"/>
      <c r="D85" s="193"/>
      <c r="E85" s="193"/>
      <c r="F85" s="215"/>
      <c r="G85" s="248"/>
      <c r="H85" s="8"/>
      <c r="I85" s="8"/>
      <c r="J85" s="10"/>
    </row>
    <row r="86" spans="2:10" ht="20.25" customHeight="1" x14ac:dyDescent="0.55000000000000004">
      <c r="B86" s="26" t="s">
        <v>56</v>
      </c>
      <c r="C86" s="175" t="s">
        <v>121</v>
      </c>
      <c r="D86" s="34">
        <v>45750</v>
      </c>
      <c r="E86" s="34">
        <v>45757</v>
      </c>
      <c r="F86" s="34">
        <f>E86+7</f>
        <v>45764</v>
      </c>
      <c r="G86" s="31">
        <f>F86+7</f>
        <v>45771</v>
      </c>
      <c r="H86" s="8"/>
      <c r="I86" s="155"/>
      <c r="J86" s="10"/>
    </row>
    <row r="87" spans="2:10" ht="20.25" customHeight="1" x14ac:dyDescent="0.55000000000000004">
      <c r="B87" s="26" t="s">
        <v>78</v>
      </c>
      <c r="C87" s="175" t="s">
        <v>121</v>
      </c>
      <c r="D87" s="34">
        <v>45757</v>
      </c>
      <c r="E87" s="34">
        <v>45764</v>
      </c>
      <c r="F87" s="34">
        <f>E87+7</f>
        <v>45771</v>
      </c>
      <c r="G87" s="31">
        <f t="shared" ref="G87:G89" si="21">F87+7</f>
        <v>45778</v>
      </c>
      <c r="H87" s="8"/>
      <c r="I87" s="8"/>
      <c r="J87" s="10"/>
    </row>
    <row r="88" spans="2:10" ht="20.25" customHeight="1" x14ac:dyDescent="0.55000000000000004">
      <c r="B88" s="26" t="s">
        <v>56</v>
      </c>
      <c r="C88" s="175" t="s">
        <v>132</v>
      </c>
      <c r="D88" s="34">
        <v>45764</v>
      </c>
      <c r="E88" s="34">
        <v>45771</v>
      </c>
      <c r="F88" s="34">
        <f>E88+7</f>
        <v>45778</v>
      </c>
      <c r="G88" s="31">
        <f t="shared" si="21"/>
        <v>45785</v>
      </c>
      <c r="H88" s="8"/>
      <c r="I88" s="8"/>
      <c r="J88" s="10"/>
    </row>
    <row r="89" spans="2:10" ht="20.25" customHeight="1" thickBot="1" x14ac:dyDescent="0.6">
      <c r="B89" s="27" t="s">
        <v>78</v>
      </c>
      <c r="C89" s="65" t="s">
        <v>132</v>
      </c>
      <c r="D89" s="29">
        <v>45771</v>
      </c>
      <c r="E89" s="29">
        <v>45778</v>
      </c>
      <c r="F89" s="29">
        <f>E89+7</f>
        <v>45785</v>
      </c>
      <c r="G89" s="32">
        <f t="shared" si="21"/>
        <v>45792</v>
      </c>
      <c r="H89" s="8"/>
      <c r="I89" s="8"/>
      <c r="J89" s="10"/>
    </row>
    <row r="90" spans="2:10" ht="18" customHeight="1" x14ac:dyDescent="0.4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x14ac:dyDescent="0.45">
      <c r="B91" s="48"/>
      <c r="C91" s="48"/>
      <c r="D91" s="8"/>
      <c r="E91" s="8"/>
      <c r="F91" s="8"/>
      <c r="G91" s="8"/>
      <c r="H91" s="8"/>
      <c r="I91" s="8"/>
      <c r="J91" s="8"/>
    </row>
    <row r="92" spans="2:10" ht="18" customHeight="1" x14ac:dyDescent="0.45">
      <c r="B92" s="48"/>
      <c r="C92" s="48"/>
      <c r="D92" s="8"/>
      <c r="E92" s="8"/>
      <c r="F92" s="8"/>
      <c r="G92" s="8"/>
      <c r="H92" s="8"/>
      <c r="I92" s="8"/>
      <c r="J92" s="8"/>
    </row>
    <row r="93" spans="2:10" ht="18" customHeight="1" x14ac:dyDescent="0.45">
      <c r="B93" s="6"/>
      <c r="C93" s="6"/>
      <c r="D93" s="7"/>
      <c r="E93" s="7"/>
      <c r="F93" s="7"/>
      <c r="G93" s="7"/>
      <c r="H93" s="7"/>
      <c r="I93" s="46"/>
    </row>
    <row r="94" spans="2:10" ht="18" customHeight="1" x14ac:dyDescent="0.45">
      <c r="B94" s="6"/>
      <c r="C94" s="6"/>
      <c r="D94" s="7"/>
      <c r="E94" s="7"/>
      <c r="F94" s="7"/>
      <c r="G94" s="7"/>
      <c r="H94" s="7"/>
      <c r="I94" s="7"/>
      <c r="J94" s="46"/>
    </row>
    <row r="95" spans="2:10" ht="18" customHeight="1" x14ac:dyDescent="0.45">
      <c r="B95" s="6"/>
      <c r="C95" s="6"/>
      <c r="D95" s="7"/>
      <c r="E95" s="7"/>
      <c r="F95" s="7"/>
      <c r="G95" s="7"/>
      <c r="H95" s="7"/>
      <c r="I95" s="7"/>
    </row>
    <row r="96" spans="2:10" ht="18" customHeight="1" x14ac:dyDescent="0.45">
      <c r="B96" s="6"/>
      <c r="C96" s="6"/>
      <c r="D96" s="7"/>
      <c r="E96" s="49"/>
      <c r="F96" s="49"/>
      <c r="G96" s="49"/>
      <c r="H96" s="49"/>
      <c r="I96" s="7"/>
    </row>
    <row r="97" spans="2:11" ht="18" customHeight="1" x14ac:dyDescent="0.45">
      <c r="B97" s="6"/>
      <c r="C97" s="6"/>
      <c r="D97" s="7"/>
      <c r="E97" s="7"/>
      <c r="F97" s="7"/>
      <c r="G97" s="7"/>
      <c r="H97" s="7"/>
      <c r="I97" s="7"/>
      <c r="K97" s="5"/>
    </row>
    <row r="98" spans="2:11" ht="18" customHeight="1" x14ac:dyDescent="0.45">
      <c r="B98" s="6"/>
      <c r="C98" s="6"/>
      <c r="D98" s="7"/>
      <c r="E98" s="216"/>
      <c r="F98" s="216"/>
      <c r="G98" s="216"/>
      <c r="H98" s="216"/>
      <c r="I98" s="7"/>
    </row>
    <row r="99" spans="2:11" ht="18" customHeight="1" x14ac:dyDescent="0.45">
      <c r="B99" s="6"/>
      <c r="C99" s="6"/>
      <c r="D99" s="7"/>
      <c r="E99" s="7"/>
      <c r="F99" s="7"/>
      <c r="G99" s="7"/>
      <c r="H99" s="7"/>
      <c r="I99" s="7"/>
    </row>
    <row r="100" spans="2:11" ht="18" customHeight="1" x14ac:dyDescent="0.45">
      <c r="B100" s="6"/>
      <c r="C100" s="6"/>
      <c r="D100" s="7"/>
      <c r="E100" s="7"/>
      <c r="F100" s="7"/>
      <c r="G100" s="7"/>
      <c r="H100" s="7"/>
      <c r="I100" s="7"/>
    </row>
    <row r="101" spans="2:11" ht="18" customHeight="1" x14ac:dyDescent="0.45">
      <c r="B101" s="6"/>
      <c r="C101" s="6"/>
      <c r="D101" s="7"/>
      <c r="E101" s="7"/>
      <c r="F101" s="7"/>
      <c r="G101" s="7"/>
      <c r="H101" s="7"/>
      <c r="I101" s="7"/>
    </row>
    <row r="102" spans="2:11" ht="18" customHeight="1" x14ac:dyDescent="0.45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45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45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45">
      <c r="B105" s="6"/>
      <c r="C105" s="6"/>
      <c r="D105" s="7"/>
      <c r="E105" s="7"/>
      <c r="F105" s="7"/>
      <c r="G105" s="7"/>
      <c r="H105" s="7"/>
      <c r="I105" s="7"/>
    </row>
    <row r="106" spans="2:11" ht="18" customHeight="1" x14ac:dyDescent="0.45">
      <c r="B106" s="6"/>
      <c r="C106" s="6"/>
      <c r="D106" s="7"/>
      <c r="E106" s="7"/>
      <c r="F106" s="7"/>
      <c r="G106" s="7"/>
      <c r="H106" s="7"/>
      <c r="I106" s="7"/>
    </row>
    <row r="107" spans="2:11" ht="18" customHeight="1" x14ac:dyDescent="0.45">
      <c r="B107" s="6"/>
      <c r="C107" s="6"/>
      <c r="D107" s="7"/>
      <c r="E107" s="7"/>
      <c r="F107" s="7"/>
      <c r="G107" s="7"/>
      <c r="H107" s="7"/>
      <c r="I107" s="7"/>
    </row>
    <row r="108" spans="2:11" ht="18" customHeight="1" x14ac:dyDescent="0.45"/>
    <row r="109" spans="2:11" ht="18" customHeight="1" x14ac:dyDescent="0.45">
      <c r="B109" s="53" t="s">
        <v>52</v>
      </c>
      <c r="C109" s="6"/>
      <c r="D109" s="7"/>
      <c r="E109" s="7"/>
      <c r="F109" s="7"/>
      <c r="G109" s="7"/>
      <c r="H109" s="7"/>
      <c r="I109" s="7"/>
    </row>
    <row r="110" spans="2:11" ht="18" customHeight="1" x14ac:dyDescent="0.45">
      <c r="B110" s="53" t="s">
        <v>30</v>
      </c>
      <c r="C110" s="54"/>
      <c r="D110" s="55"/>
      <c r="E110" s="55"/>
      <c r="F110" s="55"/>
      <c r="G110" s="55"/>
      <c r="H110" s="55"/>
      <c r="I110" s="55"/>
      <c r="J110" s="55"/>
    </row>
    <row r="111" spans="2:11" ht="18" customHeight="1" x14ac:dyDescent="0.45">
      <c r="B111" s="53" t="s">
        <v>31</v>
      </c>
      <c r="C111" s="54"/>
      <c r="D111" s="55"/>
      <c r="E111" s="55"/>
      <c r="F111" s="55"/>
      <c r="G111" s="55"/>
      <c r="H111" s="55"/>
      <c r="I111" s="55"/>
      <c r="J111" s="55"/>
    </row>
    <row r="112" spans="2:11" ht="18" customHeight="1" x14ac:dyDescent="0.45">
      <c r="B112" s="53" t="s">
        <v>32</v>
      </c>
      <c r="C112" s="54"/>
      <c r="D112" s="55"/>
      <c r="E112" s="55"/>
      <c r="F112" s="55"/>
      <c r="G112" s="55"/>
      <c r="H112" s="55"/>
      <c r="I112" s="55"/>
      <c r="J112" s="55"/>
    </row>
    <row r="113" spans="2:10" ht="18" customHeight="1" x14ac:dyDescent="0.45">
      <c r="B113" s="53" t="s">
        <v>33</v>
      </c>
      <c r="C113" s="54"/>
      <c r="D113" s="55"/>
      <c r="E113" s="55"/>
      <c r="F113" s="55"/>
      <c r="G113" s="55"/>
      <c r="H113" s="55"/>
      <c r="I113" s="55"/>
      <c r="J113" s="55"/>
    </row>
    <row r="114" spans="2:10" ht="18" customHeight="1" x14ac:dyDescent="0.45">
      <c r="B114" s="53" t="s">
        <v>34</v>
      </c>
      <c r="C114" s="54"/>
      <c r="D114" s="55"/>
      <c r="E114" s="55"/>
      <c r="F114" s="55"/>
      <c r="G114" s="55"/>
      <c r="H114" s="55"/>
      <c r="I114" s="55"/>
      <c r="J114" s="55"/>
    </row>
    <row r="115" spans="2:10" ht="18" customHeight="1" x14ac:dyDescent="0.45">
      <c r="B115" s="50"/>
      <c r="C115" s="51"/>
      <c r="D115" s="52"/>
      <c r="E115" s="52"/>
      <c r="F115" s="52"/>
      <c r="G115" s="52"/>
      <c r="H115" s="7"/>
      <c r="I115" s="7"/>
    </row>
    <row r="116" spans="2:10" ht="18" customHeight="1" x14ac:dyDescent="0.45">
      <c r="B116" s="50"/>
      <c r="C116" s="51"/>
      <c r="D116" s="52"/>
      <c r="E116" s="52"/>
      <c r="F116" s="52"/>
      <c r="G116" s="52"/>
      <c r="H116" s="7"/>
      <c r="I116" s="7"/>
    </row>
    <row r="117" spans="2:10" ht="18" customHeight="1" x14ac:dyDescent="0.45">
      <c r="B117" s="50"/>
      <c r="C117" s="51"/>
      <c r="D117" s="52"/>
      <c r="E117" s="52"/>
      <c r="F117" s="52"/>
      <c r="G117" s="52"/>
      <c r="H117" s="7"/>
      <c r="I117" s="7"/>
    </row>
    <row r="118" spans="2:10" ht="18" customHeight="1" x14ac:dyDescent="0.45">
      <c r="B118" s="6"/>
      <c r="C118" s="6"/>
      <c r="D118" s="7"/>
      <c r="E118" s="7"/>
      <c r="F118" s="7"/>
      <c r="G118" s="7"/>
      <c r="H118" s="7"/>
      <c r="I118" s="7"/>
    </row>
    <row r="119" spans="2:10" ht="18" customHeight="1" x14ac:dyDescent="0.45">
      <c r="B119" s="6"/>
      <c r="C119" s="6"/>
      <c r="D119" s="7"/>
      <c r="E119" s="7"/>
      <c r="F119" s="7"/>
      <c r="G119" s="7"/>
      <c r="H119" s="7"/>
      <c r="I119" s="7"/>
    </row>
    <row r="120" spans="2:10" ht="18" customHeight="1" x14ac:dyDescent="0.45">
      <c r="B120" s="6"/>
      <c r="C120" s="6"/>
      <c r="D120" s="7"/>
      <c r="E120" s="7"/>
      <c r="F120" s="7"/>
      <c r="G120" s="7"/>
      <c r="H120" s="7"/>
      <c r="I120" s="7"/>
    </row>
    <row r="121" spans="2:10" ht="18" customHeight="1" x14ac:dyDescent="0.45">
      <c r="B121" s="6"/>
      <c r="C121" s="6"/>
      <c r="D121" s="7"/>
      <c r="E121" s="7"/>
      <c r="F121" s="7"/>
      <c r="G121" s="7"/>
      <c r="H121" s="7"/>
      <c r="I121" s="7"/>
    </row>
    <row r="122" spans="2:10" ht="18" customHeight="1" x14ac:dyDescent="0.45">
      <c r="B122" s="6"/>
      <c r="C122" s="6"/>
      <c r="D122" s="7"/>
      <c r="E122" s="7"/>
      <c r="F122" s="7"/>
      <c r="G122" s="7"/>
      <c r="H122" s="7"/>
      <c r="I122" s="7"/>
    </row>
    <row r="123" spans="2:10" ht="18" customHeight="1" x14ac:dyDescent="0.45">
      <c r="B123" s="6"/>
      <c r="C123" s="6"/>
      <c r="D123" s="7"/>
      <c r="E123" s="7"/>
      <c r="F123" s="7"/>
      <c r="G123" s="7"/>
      <c r="H123" s="7"/>
      <c r="I123" s="7"/>
    </row>
    <row r="124" spans="2:10" ht="18" customHeight="1" x14ac:dyDescent="0.45">
      <c r="B124" s="6"/>
      <c r="C124" s="6"/>
      <c r="D124" s="7"/>
      <c r="E124" s="7"/>
      <c r="F124" s="7"/>
      <c r="G124" s="7"/>
      <c r="H124" s="7"/>
      <c r="I124" s="7"/>
    </row>
    <row r="125" spans="2:10" ht="18" customHeight="1" x14ac:dyDescent="0.45">
      <c r="B125" s="6"/>
      <c r="C125" s="6"/>
      <c r="D125" s="7"/>
      <c r="E125" s="7"/>
      <c r="F125" s="7"/>
      <c r="G125" s="7"/>
      <c r="H125" s="7"/>
      <c r="I125" s="7"/>
    </row>
    <row r="126" spans="2:10" ht="18" customHeight="1" x14ac:dyDescent="0.45">
      <c r="B126" s="6"/>
      <c r="C126" s="6"/>
      <c r="D126" s="7"/>
      <c r="E126" s="7"/>
      <c r="F126" s="7"/>
      <c r="G126" s="7"/>
      <c r="H126" s="7"/>
      <c r="I126" s="7"/>
    </row>
    <row r="127" spans="2:10" ht="18" customHeight="1" x14ac:dyDescent="0.45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45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45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45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45">
      <c r="B131" s="6"/>
      <c r="C131" s="6"/>
      <c r="D131" s="7"/>
      <c r="E131" s="7"/>
      <c r="F131" s="7"/>
      <c r="G131" s="7"/>
      <c r="H131" s="7"/>
      <c r="I131" s="7"/>
    </row>
    <row r="132" spans="2:9" ht="12.75" customHeight="1" x14ac:dyDescent="0.45"/>
    <row r="133" spans="2:9" ht="12.75" customHeight="1" x14ac:dyDescent="0.45"/>
    <row r="142" spans="2:9" ht="12.75" customHeight="1" x14ac:dyDescent="0.45"/>
    <row r="144" spans="2:9" ht="12.75" customHeight="1" x14ac:dyDescent="0.45"/>
    <row r="150" ht="12.75" customHeight="1" x14ac:dyDescent="0.45"/>
    <row r="153" ht="12.75" customHeight="1" x14ac:dyDescent="0.45"/>
    <row r="158" ht="12.75" customHeight="1" x14ac:dyDescent="0.45"/>
    <row r="161" ht="12.75" customHeight="1" x14ac:dyDescent="0.45"/>
    <row r="167" ht="12.75" customHeight="1" x14ac:dyDescent="0.45"/>
  </sheetData>
  <mergeCells count="71">
    <mergeCell ref="E98:H98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  <mergeCell ref="J10:J11"/>
    <mergeCell ref="K10:K11"/>
    <mergeCell ref="B19:F19"/>
    <mergeCell ref="B20:B21"/>
    <mergeCell ref="C20:C21"/>
    <mergeCell ref="D20:D21"/>
    <mergeCell ref="E20:E21"/>
    <mergeCell ref="F20:F21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F48:F49"/>
    <mergeCell ref="G48:G49"/>
    <mergeCell ref="B47:I47"/>
    <mergeCell ref="D35:D36"/>
    <mergeCell ref="E35:E36"/>
    <mergeCell ref="F35:F3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19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zoomScaleNormal="100" zoomScaleSheetLayoutView="100" workbookViewId="0"/>
  </sheetViews>
  <sheetFormatPr defaultColWidth="8.73046875" defaultRowHeight="17.25" x14ac:dyDescent="0.45"/>
  <cols>
    <col min="1" max="1" width="6.73046875" style="13" customWidth="1"/>
    <col min="2" max="2" width="32.59765625" style="1" customWidth="1"/>
    <col min="3" max="3" width="12" style="1" customWidth="1"/>
    <col min="4" max="4" width="12.3984375" style="2" customWidth="1"/>
    <col min="5" max="5" width="13.73046875" style="2" customWidth="1"/>
    <col min="6" max="6" width="15.265625" style="2" customWidth="1"/>
    <col min="7" max="9" width="13.73046875" style="2" customWidth="1"/>
    <col min="10" max="10" width="16.3984375" style="7" customWidth="1"/>
    <col min="11" max="11" width="33.3984375" style="3" customWidth="1"/>
    <col min="12" max="12" width="5" style="3" customWidth="1"/>
    <col min="13" max="16384" width="8.73046875" style="3"/>
  </cols>
  <sheetData>
    <row r="1" spans="1:11" x14ac:dyDescent="0.45">
      <c r="B1" s="6"/>
      <c r="C1" s="6"/>
      <c r="D1" s="7"/>
      <c r="E1" s="7"/>
      <c r="F1" s="7"/>
      <c r="G1" s="7"/>
      <c r="H1" s="7"/>
      <c r="I1" s="7"/>
    </row>
    <row r="2" spans="1:11" x14ac:dyDescent="0.45">
      <c r="B2" s="6"/>
      <c r="C2" s="6"/>
      <c r="D2" s="7"/>
      <c r="E2" s="7"/>
      <c r="F2" s="7"/>
      <c r="G2" s="7"/>
      <c r="H2" s="7"/>
      <c r="I2" s="7"/>
    </row>
    <row r="3" spans="1:11" x14ac:dyDescent="0.45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1" s="21" customFormat="1" ht="44.25" x14ac:dyDescent="0.45">
      <c r="A6" s="184" t="s">
        <v>44</v>
      </c>
      <c r="B6" s="184"/>
      <c r="C6" s="184"/>
      <c r="D6" s="184"/>
      <c r="E6" s="184"/>
      <c r="F6" s="184"/>
      <c r="G6" s="184"/>
      <c r="H6" s="184"/>
      <c r="I6" s="184"/>
    </row>
    <row r="7" spans="1:11" s="21" customFormat="1" ht="44.25" customHeight="1" x14ac:dyDescent="0.45">
      <c r="A7" s="184" t="s">
        <v>1</v>
      </c>
      <c r="B7" s="184"/>
      <c r="C7" s="184"/>
      <c r="D7" s="184"/>
      <c r="E7" s="184"/>
      <c r="F7" s="184"/>
      <c r="G7" s="184"/>
      <c r="H7" s="184"/>
      <c r="I7" s="184"/>
    </row>
    <row r="8" spans="1:11" s="4" customFormat="1" ht="34.9" x14ac:dyDescent="0.45">
      <c r="A8" s="208" t="str">
        <f>MELBOURNE!A7</f>
        <v>28th March 2025</v>
      </c>
      <c r="B8" s="208"/>
      <c r="C8" s="208"/>
      <c r="D8" s="208"/>
      <c r="E8" s="208"/>
      <c r="F8" s="208"/>
      <c r="G8" s="208"/>
      <c r="H8" s="208"/>
      <c r="I8" s="208"/>
      <c r="J8" s="21"/>
    </row>
    <row r="9" spans="1:11" x14ac:dyDescent="0.4">
      <c r="B9" s="185"/>
      <c r="C9" s="185"/>
      <c r="D9" s="185"/>
      <c r="E9" s="185"/>
      <c r="F9" s="185"/>
      <c r="G9" s="185"/>
      <c r="H9" s="24"/>
      <c r="I9" s="11"/>
      <c r="J9" s="8"/>
    </row>
    <row r="10" spans="1:11" ht="31.15" thickBot="1" x14ac:dyDescent="0.95">
      <c r="B10" s="207" t="s">
        <v>14</v>
      </c>
      <c r="C10" s="207"/>
      <c r="D10" s="207"/>
      <c r="E10" s="207"/>
      <c r="F10" s="207"/>
      <c r="G10" s="207"/>
      <c r="H10" s="207"/>
      <c r="I10" s="207"/>
      <c r="J10" s="8"/>
    </row>
    <row r="11" spans="1:11" ht="12.75" customHeight="1" thickBot="1" x14ac:dyDescent="0.5">
      <c r="B11" s="263" t="s">
        <v>3</v>
      </c>
      <c r="C11" s="265" t="s">
        <v>4</v>
      </c>
      <c r="D11" s="218" t="s">
        <v>36</v>
      </c>
      <c r="E11" s="218" t="s">
        <v>45</v>
      </c>
      <c r="F11" s="222" t="s">
        <v>15</v>
      </c>
      <c r="G11" s="258" t="s">
        <v>53</v>
      </c>
      <c r="H11" s="218" t="s">
        <v>39</v>
      </c>
      <c r="I11" s="218" t="s">
        <v>16</v>
      </c>
      <c r="J11" s="218" t="s">
        <v>17</v>
      </c>
      <c r="K11" s="8"/>
    </row>
    <row r="12" spans="1:11" ht="25.5" customHeight="1" thickBot="1" x14ac:dyDescent="0.5">
      <c r="B12" s="275"/>
      <c r="C12" s="276"/>
      <c r="D12" s="277"/>
      <c r="E12" s="277"/>
      <c r="F12" s="223"/>
      <c r="G12" s="278"/>
      <c r="H12" s="277"/>
      <c r="I12" s="277"/>
      <c r="J12" s="277"/>
      <c r="K12" s="8"/>
    </row>
    <row r="13" spans="1:11" ht="18" x14ac:dyDescent="0.55000000000000004">
      <c r="B13" s="178" t="s">
        <v>109</v>
      </c>
      <c r="C13" s="109" t="s">
        <v>110</v>
      </c>
      <c r="D13" s="88">
        <v>45754</v>
      </c>
      <c r="E13" s="177">
        <v>45759</v>
      </c>
      <c r="F13" s="177">
        <v>45774</v>
      </c>
      <c r="G13" s="34">
        <f>E13+22</f>
        <v>45781</v>
      </c>
      <c r="H13" s="34">
        <f>E13+25</f>
        <v>45784</v>
      </c>
      <c r="I13" s="34">
        <f>E13+26</f>
        <v>45785</v>
      </c>
      <c r="J13" s="31">
        <f>E13+28</f>
        <v>45787</v>
      </c>
      <c r="K13" s="8"/>
    </row>
    <row r="14" spans="1:11" ht="18" x14ac:dyDescent="0.55000000000000004">
      <c r="B14" s="178" t="s">
        <v>92</v>
      </c>
      <c r="C14" s="109" t="s">
        <v>111</v>
      </c>
      <c r="D14" s="88">
        <v>45761</v>
      </c>
      <c r="E14" s="177">
        <v>45768</v>
      </c>
      <c r="F14" s="177">
        <v>45781</v>
      </c>
      <c r="G14" s="34">
        <f>E14+22</f>
        <v>45790</v>
      </c>
      <c r="H14" s="34">
        <f>E14+25</f>
        <v>45793</v>
      </c>
      <c r="I14" s="34">
        <f>E14+26</f>
        <v>45794</v>
      </c>
      <c r="J14" s="31">
        <f>E14+28</f>
        <v>45796</v>
      </c>
      <c r="K14" s="8"/>
    </row>
    <row r="15" spans="1:11" ht="18" x14ac:dyDescent="0.55000000000000004">
      <c r="B15" s="178" t="s">
        <v>125</v>
      </c>
      <c r="C15" s="109" t="s">
        <v>126</v>
      </c>
      <c r="D15" s="88">
        <v>45769</v>
      </c>
      <c r="E15" s="177">
        <v>45777</v>
      </c>
      <c r="F15" s="177">
        <v>45788</v>
      </c>
      <c r="G15" s="34">
        <f>E15+22</f>
        <v>45799</v>
      </c>
      <c r="H15" s="34">
        <f>E15+25</f>
        <v>45802</v>
      </c>
      <c r="I15" s="34">
        <f>E15+26</f>
        <v>45803</v>
      </c>
      <c r="J15" s="31">
        <f>E15+28</f>
        <v>45805</v>
      </c>
      <c r="K15" s="8"/>
    </row>
    <row r="16" spans="1:11" ht="18.399999999999999" thickBot="1" x14ac:dyDescent="0.6">
      <c r="B16" s="78" t="s">
        <v>74</v>
      </c>
      <c r="C16" s="64" t="s">
        <v>124</v>
      </c>
      <c r="D16" s="19">
        <v>45777</v>
      </c>
      <c r="E16" s="170">
        <v>45784</v>
      </c>
      <c r="F16" s="146">
        <v>45795</v>
      </c>
      <c r="G16" s="29">
        <f t="shared" ref="G16" si="0">E16+22</f>
        <v>45806</v>
      </c>
      <c r="H16" s="29">
        <f>E16+25</f>
        <v>45809</v>
      </c>
      <c r="I16" s="29">
        <f t="shared" ref="I16" si="1">E16+26</f>
        <v>45810</v>
      </c>
      <c r="J16" s="32">
        <f t="shared" ref="J16" si="2">E16+28</f>
        <v>45812</v>
      </c>
      <c r="K16" s="8"/>
    </row>
    <row r="17" spans="1:11" ht="18" customHeight="1" x14ac:dyDescent="0.55000000000000004">
      <c r="B17" s="36"/>
      <c r="C17" s="143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95">
      <c r="B18" s="197" t="s">
        <v>66</v>
      </c>
      <c r="C18" s="197"/>
      <c r="D18" s="197"/>
      <c r="E18" s="197"/>
      <c r="F18" s="197"/>
      <c r="G18" s="197"/>
      <c r="H18" s="197"/>
      <c r="I18" s="197"/>
      <c r="J18" s="8"/>
      <c r="K18" s="10"/>
    </row>
    <row r="19" spans="1:11" ht="18" customHeight="1" thickBot="1" x14ac:dyDescent="0.5">
      <c r="B19" s="263" t="s">
        <v>3</v>
      </c>
      <c r="C19" s="268" t="s">
        <v>4</v>
      </c>
      <c r="D19" s="270" t="s">
        <v>36</v>
      </c>
      <c r="E19" s="218" t="s">
        <v>45</v>
      </c>
      <c r="F19" s="218" t="s">
        <v>15</v>
      </c>
      <c r="G19" s="220" t="s">
        <v>18</v>
      </c>
      <c r="H19" s="194" t="s">
        <v>60</v>
      </c>
      <c r="I19" s="194" t="s">
        <v>61</v>
      </c>
      <c r="J19" s="8"/>
      <c r="K19" s="10"/>
    </row>
    <row r="20" spans="1:11" ht="18" customHeight="1" thickBot="1" x14ac:dyDescent="0.5">
      <c r="B20" s="264"/>
      <c r="C20" s="274"/>
      <c r="D20" s="271"/>
      <c r="E20" s="219"/>
      <c r="F20" s="219"/>
      <c r="G20" s="221"/>
      <c r="H20" s="195"/>
      <c r="I20" s="195"/>
      <c r="J20" s="8"/>
      <c r="K20" s="10"/>
    </row>
    <row r="21" spans="1:11" ht="20.25" customHeight="1" x14ac:dyDescent="0.55000000000000004">
      <c r="B21" s="111" t="str">
        <f t="shared" ref="B21:F24" si="3">B13</f>
        <v>OOCL PANAMA</v>
      </c>
      <c r="C21" s="83" t="str">
        <f t="shared" si="3"/>
        <v>322N</v>
      </c>
      <c r="D21" s="88">
        <f t="shared" si="3"/>
        <v>45754</v>
      </c>
      <c r="E21" s="110">
        <f t="shared" si="3"/>
        <v>45759</v>
      </c>
      <c r="F21" s="110">
        <f t="shared" si="3"/>
        <v>45774</v>
      </c>
      <c r="G21" s="67">
        <f>E21+31</f>
        <v>45790</v>
      </c>
      <c r="H21" s="67">
        <f>E21+28</f>
        <v>45787</v>
      </c>
      <c r="I21" s="31">
        <f>F21+28</f>
        <v>45802</v>
      </c>
      <c r="J21" s="8"/>
      <c r="K21" s="10"/>
    </row>
    <row r="22" spans="1:11" ht="20.25" customHeight="1" x14ac:dyDescent="0.55000000000000004">
      <c r="B22" s="77" t="str">
        <f t="shared" si="3"/>
        <v>KOTA LAMBAI</v>
      </c>
      <c r="C22" s="134" t="str">
        <f t="shared" si="3"/>
        <v>176N</v>
      </c>
      <c r="D22" s="88">
        <f t="shared" si="3"/>
        <v>45761</v>
      </c>
      <c r="E22" s="133">
        <f t="shared" si="3"/>
        <v>45768</v>
      </c>
      <c r="F22" s="133">
        <f t="shared" si="3"/>
        <v>45781</v>
      </c>
      <c r="G22" s="34">
        <f>E22+31</f>
        <v>45799</v>
      </c>
      <c r="H22" s="34">
        <f t="shared" ref="H22:I24" si="4">E22+28</f>
        <v>45796</v>
      </c>
      <c r="I22" s="31">
        <f>F22+28</f>
        <v>45809</v>
      </c>
      <c r="J22" s="8"/>
      <c r="K22" s="10"/>
    </row>
    <row r="23" spans="1:11" ht="20.25" customHeight="1" x14ac:dyDescent="0.55000000000000004">
      <c r="B23" s="125" t="str">
        <f t="shared" si="3"/>
        <v>OOCL CHICAGO</v>
      </c>
      <c r="C23" s="109" t="str">
        <f t="shared" si="3"/>
        <v>109N</v>
      </c>
      <c r="D23" s="88">
        <f t="shared" si="3"/>
        <v>45769</v>
      </c>
      <c r="E23" s="133">
        <f t="shared" si="3"/>
        <v>45777</v>
      </c>
      <c r="F23" s="133">
        <f t="shared" si="3"/>
        <v>45788</v>
      </c>
      <c r="G23" s="34">
        <f t="shared" ref="G23" si="5">E23+31</f>
        <v>45808</v>
      </c>
      <c r="H23" s="34">
        <f t="shared" si="4"/>
        <v>45805</v>
      </c>
      <c r="I23" s="31">
        <f t="shared" si="4"/>
        <v>45816</v>
      </c>
      <c r="J23" s="8"/>
      <c r="K23" s="10"/>
    </row>
    <row r="24" spans="1:11" ht="20.25" customHeight="1" thickBot="1" x14ac:dyDescent="0.6">
      <c r="B24" s="78" t="str">
        <f t="shared" si="3"/>
        <v>JOGELA</v>
      </c>
      <c r="C24" s="64" t="str">
        <f t="shared" si="3"/>
        <v>203N</v>
      </c>
      <c r="D24" s="19">
        <f t="shared" si="3"/>
        <v>45777</v>
      </c>
      <c r="E24" s="69">
        <f t="shared" si="3"/>
        <v>45784</v>
      </c>
      <c r="F24" s="69">
        <f t="shared" si="3"/>
        <v>45795</v>
      </c>
      <c r="G24" s="29">
        <f>E24+31</f>
        <v>45815</v>
      </c>
      <c r="H24" s="29">
        <f>E24+28</f>
        <v>45812</v>
      </c>
      <c r="I24" s="32">
        <f t="shared" si="4"/>
        <v>45823</v>
      </c>
      <c r="J24" s="8"/>
      <c r="K24" s="10"/>
    </row>
    <row r="25" spans="1:11" s="10" customFormat="1" ht="11.25" customHeight="1" x14ac:dyDescent="0.55000000000000004">
      <c r="A25" s="13"/>
      <c r="B25" s="129"/>
      <c r="C25" s="63"/>
      <c r="D25" s="25"/>
      <c r="E25" s="130"/>
      <c r="F25" s="130"/>
      <c r="G25" s="44"/>
      <c r="H25" s="44"/>
      <c r="I25" s="44"/>
      <c r="J25" s="8"/>
    </row>
    <row r="26" spans="1:11" ht="25.5" customHeight="1" thickBot="1" x14ac:dyDescent="0.95">
      <c r="B26" s="197" t="s">
        <v>19</v>
      </c>
      <c r="C26" s="197"/>
      <c r="D26" s="197"/>
      <c r="E26" s="197"/>
      <c r="F26" s="197"/>
      <c r="G26" s="197"/>
      <c r="H26" s="197"/>
      <c r="I26" s="197"/>
      <c r="J26" s="8"/>
    </row>
    <row r="27" spans="1:11" ht="18" customHeight="1" x14ac:dyDescent="0.45">
      <c r="B27" s="263" t="s">
        <v>3</v>
      </c>
      <c r="C27" s="268" t="s">
        <v>4</v>
      </c>
      <c r="D27" s="270" t="s">
        <v>36</v>
      </c>
      <c r="E27" s="218" t="s">
        <v>45</v>
      </c>
      <c r="F27" s="222" t="s">
        <v>15</v>
      </c>
      <c r="G27" s="272" t="s">
        <v>20</v>
      </c>
      <c r="H27" s="194" t="s">
        <v>21</v>
      </c>
      <c r="I27" s="194" t="s">
        <v>22</v>
      </c>
      <c r="J27" s="8"/>
    </row>
    <row r="28" spans="1:11" ht="18" customHeight="1" thickBot="1" x14ac:dyDescent="0.5">
      <c r="B28" s="264"/>
      <c r="C28" s="269"/>
      <c r="D28" s="271"/>
      <c r="E28" s="219"/>
      <c r="F28" s="267"/>
      <c r="G28" s="273"/>
      <c r="H28" s="249"/>
      <c r="I28" s="249"/>
      <c r="J28" s="8"/>
    </row>
    <row r="29" spans="1:11" ht="20.25" customHeight="1" x14ac:dyDescent="0.55000000000000004">
      <c r="B29" s="111" t="str">
        <f t="shared" ref="B29:C32" si="6">B13</f>
        <v>OOCL PANAMA</v>
      </c>
      <c r="C29" s="83" t="str">
        <f t="shared" si="6"/>
        <v>322N</v>
      </c>
      <c r="D29" s="88">
        <f t="shared" ref="D29:F32" si="7">D21</f>
        <v>45754</v>
      </c>
      <c r="E29" s="110">
        <f t="shared" si="7"/>
        <v>45759</v>
      </c>
      <c r="F29" s="110">
        <f t="shared" si="7"/>
        <v>45774</v>
      </c>
      <c r="G29" s="67">
        <f>E29+48</f>
        <v>45807</v>
      </c>
      <c r="H29" s="67">
        <f>E29+48</f>
        <v>45807</v>
      </c>
      <c r="I29" s="68">
        <f>E29+45</f>
        <v>45804</v>
      </c>
      <c r="J29" s="8"/>
    </row>
    <row r="30" spans="1:11" ht="20.25" customHeight="1" x14ac:dyDescent="0.55000000000000004">
      <c r="B30" s="77" t="str">
        <f t="shared" si="6"/>
        <v>KOTA LAMBAI</v>
      </c>
      <c r="C30" s="134" t="str">
        <f t="shared" si="6"/>
        <v>176N</v>
      </c>
      <c r="D30" s="88">
        <f t="shared" si="7"/>
        <v>45761</v>
      </c>
      <c r="E30" s="133">
        <f t="shared" si="7"/>
        <v>45768</v>
      </c>
      <c r="F30" s="133">
        <f t="shared" si="7"/>
        <v>45781</v>
      </c>
      <c r="G30" s="34">
        <f>E30+48</f>
        <v>45816</v>
      </c>
      <c r="H30" s="34">
        <f t="shared" ref="H30:H32" si="8">E30+48</f>
        <v>45816</v>
      </c>
      <c r="I30" s="31">
        <f t="shared" ref="I30:I32" si="9">E30+45</f>
        <v>45813</v>
      </c>
      <c r="J30" s="8"/>
    </row>
    <row r="31" spans="1:11" ht="20.25" customHeight="1" x14ac:dyDescent="0.55000000000000004">
      <c r="B31" s="125" t="str">
        <f t="shared" si="6"/>
        <v>OOCL CHICAGO</v>
      </c>
      <c r="C31" s="109" t="str">
        <f t="shared" si="6"/>
        <v>109N</v>
      </c>
      <c r="D31" s="88">
        <f t="shared" si="7"/>
        <v>45769</v>
      </c>
      <c r="E31" s="133">
        <f t="shared" si="7"/>
        <v>45777</v>
      </c>
      <c r="F31" s="133">
        <f t="shared" si="7"/>
        <v>45788</v>
      </c>
      <c r="G31" s="34">
        <f t="shared" ref="G31:G32" si="10">E31+48</f>
        <v>45825</v>
      </c>
      <c r="H31" s="34">
        <f t="shared" si="8"/>
        <v>45825</v>
      </c>
      <c r="I31" s="31">
        <f t="shared" si="9"/>
        <v>45822</v>
      </c>
      <c r="J31" s="8"/>
    </row>
    <row r="32" spans="1:11" ht="20.25" customHeight="1" thickBot="1" x14ac:dyDescent="0.6">
      <c r="B32" s="78" t="str">
        <f t="shared" si="6"/>
        <v>JOGELA</v>
      </c>
      <c r="C32" s="64" t="str">
        <f t="shared" si="6"/>
        <v>203N</v>
      </c>
      <c r="D32" s="19">
        <f t="shared" si="7"/>
        <v>45777</v>
      </c>
      <c r="E32" s="69">
        <f t="shared" si="7"/>
        <v>45784</v>
      </c>
      <c r="F32" s="69">
        <f t="shared" si="7"/>
        <v>45795</v>
      </c>
      <c r="G32" s="29">
        <f t="shared" si="10"/>
        <v>45832</v>
      </c>
      <c r="H32" s="29">
        <f t="shared" si="8"/>
        <v>45832</v>
      </c>
      <c r="I32" s="32">
        <f t="shared" si="9"/>
        <v>45829</v>
      </c>
      <c r="J32" s="8"/>
    </row>
    <row r="33" spans="1:10" ht="20.25" customHeight="1" x14ac:dyDescent="0.55000000000000004">
      <c r="B33" s="123"/>
      <c r="C33" s="63"/>
      <c r="D33" s="25"/>
      <c r="E33" s="124"/>
      <c r="F33" s="124"/>
      <c r="G33" s="44"/>
      <c r="H33" s="44"/>
      <c r="I33" s="44"/>
      <c r="J33" s="8"/>
    </row>
    <row r="34" spans="1:10" s="10" customFormat="1" ht="20.25" customHeight="1" x14ac:dyDescent="0.55000000000000004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55000000000000004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55000000000000004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55000000000000004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55000000000000004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55000000000000004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55000000000000004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55000000000000004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55000000000000004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95">
      <c r="B43" s="197" t="s">
        <v>23</v>
      </c>
      <c r="C43" s="197"/>
      <c r="D43" s="197"/>
      <c r="E43" s="197"/>
      <c r="F43" s="197"/>
      <c r="G43" s="197"/>
      <c r="H43" s="197"/>
      <c r="I43" s="197"/>
      <c r="J43" s="8"/>
    </row>
    <row r="44" spans="1:10" ht="20.25" customHeight="1" x14ac:dyDescent="0.45">
      <c r="B44" s="263" t="s">
        <v>3</v>
      </c>
      <c r="C44" s="268" t="s">
        <v>4</v>
      </c>
      <c r="D44" s="270" t="s">
        <v>36</v>
      </c>
      <c r="E44" s="218" t="s">
        <v>45</v>
      </c>
      <c r="F44" s="218" t="s">
        <v>15</v>
      </c>
      <c r="G44" s="222" t="s">
        <v>24</v>
      </c>
      <c r="H44" s="194" t="s">
        <v>25</v>
      </c>
      <c r="I44" s="218" t="s">
        <v>62</v>
      </c>
      <c r="J44" s="8"/>
    </row>
    <row r="45" spans="1:10" ht="20.25" customHeight="1" thickBot="1" x14ac:dyDescent="0.5">
      <c r="B45" s="264"/>
      <c r="C45" s="269"/>
      <c r="D45" s="271"/>
      <c r="E45" s="219"/>
      <c r="F45" s="219"/>
      <c r="G45" s="267"/>
      <c r="H45" s="195"/>
      <c r="I45" s="219"/>
      <c r="J45" s="8"/>
    </row>
    <row r="46" spans="1:10" ht="20.25" customHeight="1" x14ac:dyDescent="0.55000000000000004">
      <c r="B46" s="111" t="str">
        <f t="shared" ref="B46:F48" si="11">B13</f>
        <v>OOCL PANAMA</v>
      </c>
      <c r="C46" s="83" t="str">
        <f t="shared" si="11"/>
        <v>322N</v>
      </c>
      <c r="D46" s="88">
        <f t="shared" si="11"/>
        <v>45754</v>
      </c>
      <c r="E46" s="110">
        <f t="shared" si="11"/>
        <v>45759</v>
      </c>
      <c r="F46" s="110">
        <f t="shared" si="11"/>
        <v>45774</v>
      </c>
      <c r="G46" s="67">
        <f>E46+42</f>
        <v>45801</v>
      </c>
      <c r="H46" s="67">
        <f>E46+51</f>
        <v>45810</v>
      </c>
      <c r="I46" s="31">
        <f>E46+51</f>
        <v>45810</v>
      </c>
      <c r="J46" s="8"/>
    </row>
    <row r="47" spans="1:10" ht="20.25" customHeight="1" x14ac:dyDescent="0.55000000000000004">
      <c r="B47" s="77" t="str">
        <f t="shared" si="11"/>
        <v>KOTA LAMBAI</v>
      </c>
      <c r="C47" s="134" t="str">
        <f t="shared" si="11"/>
        <v>176N</v>
      </c>
      <c r="D47" s="88">
        <f t="shared" si="11"/>
        <v>45761</v>
      </c>
      <c r="E47" s="133">
        <f t="shared" si="11"/>
        <v>45768</v>
      </c>
      <c r="F47" s="133">
        <f t="shared" si="11"/>
        <v>45781</v>
      </c>
      <c r="G47" s="34">
        <f t="shared" ref="G47:G49" si="12">E47+42</f>
        <v>45810</v>
      </c>
      <c r="H47" s="34">
        <f t="shared" ref="H47:H49" si="13">E47+51</f>
        <v>45819</v>
      </c>
      <c r="I47" s="31">
        <f>E47+51</f>
        <v>45819</v>
      </c>
      <c r="J47" s="8"/>
    </row>
    <row r="48" spans="1:10" ht="20.25" customHeight="1" x14ac:dyDescent="0.55000000000000004">
      <c r="B48" s="125" t="str">
        <f t="shared" si="11"/>
        <v>OOCL CHICAGO</v>
      </c>
      <c r="C48" s="109" t="str">
        <f t="shared" si="11"/>
        <v>109N</v>
      </c>
      <c r="D48" s="88">
        <f t="shared" si="11"/>
        <v>45769</v>
      </c>
      <c r="E48" s="133">
        <f t="shared" si="11"/>
        <v>45777</v>
      </c>
      <c r="F48" s="133">
        <f t="shared" si="11"/>
        <v>45788</v>
      </c>
      <c r="G48" s="34">
        <f t="shared" si="12"/>
        <v>45819</v>
      </c>
      <c r="H48" s="34">
        <f t="shared" si="13"/>
        <v>45828</v>
      </c>
      <c r="I48" s="31">
        <f>E48+51</f>
        <v>45828</v>
      </c>
      <c r="J48" s="8"/>
    </row>
    <row r="49" spans="1:10" ht="20.25" customHeight="1" thickBot="1" x14ac:dyDescent="0.6">
      <c r="B49" s="78" t="str">
        <f t="shared" ref="B49:C49" si="14">B16</f>
        <v>JOGELA</v>
      </c>
      <c r="C49" s="64" t="str">
        <f t="shared" si="14"/>
        <v>203N</v>
      </c>
      <c r="D49" s="19">
        <f t="shared" ref="D49:F49" si="15">D16</f>
        <v>45777</v>
      </c>
      <c r="E49" s="69">
        <f t="shared" si="15"/>
        <v>45784</v>
      </c>
      <c r="F49" s="69">
        <f t="shared" si="15"/>
        <v>45795</v>
      </c>
      <c r="G49" s="29">
        <f t="shared" si="12"/>
        <v>45826</v>
      </c>
      <c r="H49" s="29">
        <f t="shared" si="13"/>
        <v>45835</v>
      </c>
      <c r="I49" s="32">
        <f>E49+51</f>
        <v>45835</v>
      </c>
      <c r="J49" s="8"/>
    </row>
    <row r="50" spans="1:10" ht="12.75" customHeight="1" x14ac:dyDescent="0.4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4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95">
      <c r="B52" s="207" t="s">
        <v>26</v>
      </c>
      <c r="C52" s="207"/>
      <c r="D52" s="207"/>
      <c r="E52" s="207"/>
      <c r="F52" s="207"/>
      <c r="G52" s="207"/>
      <c r="H52" s="207"/>
      <c r="I52" s="11"/>
      <c r="J52" s="8"/>
    </row>
    <row r="53" spans="1:10" ht="12.75" customHeight="1" x14ac:dyDescent="0.45">
      <c r="B53" s="263" t="s">
        <v>3</v>
      </c>
      <c r="C53" s="265" t="s">
        <v>4</v>
      </c>
      <c r="D53" s="218" t="s">
        <v>36</v>
      </c>
      <c r="E53" s="218" t="s">
        <v>45</v>
      </c>
      <c r="F53" s="222" t="s">
        <v>27</v>
      </c>
      <c r="G53" s="202"/>
      <c r="H53" s="202"/>
      <c r="I53" s="8"/>
      <c r="J53" s="8"/>
    </row>
    <row r="54" spans="1:10" ht="25.5" customHeight="1" thickBot="1" x14ac:dyDescent="0.5">
      <c r="B54" s="264"/>
      <c r="C54" s="266"/>
      <c r="D54" s="219"/>
      <c r="E54" s="219"/>
      <c r="F54" s="267"/>
      <c r="G54" s="251"/>
      <c r="H54" s="251"/>
      <c r="I54" s="8"/>
      <c r="J54" s="8"/>
    </row>
    <row r="55" spans="1:10" ht="18" customHeight="1" x14ac:dyDescent="0.55000000000000004">
      <c r="B55" s="82" t="s">
        <v>98</v>
      </c>
      <c r="C55" s="144">
        <v>2507</v>
      </c>
      <c r="D55" s="88">
        <v>45749</v>
      </c>
      <c r="E55" s="88">
        <v>45756</v>
      </c>
      <c r="F55" s="16">
        <v>45769</v>
      </c>
      <c r="G55" s="47"/>
      <c r="H55" s="47"/>
      <c r="I55" s="8"/>
      <c r="J55" s="8"/>
    </row>
    <row r="56" spans="1:10" ht="18" customHeight="1" x14ac:dyDescent="0.55000000000000004">
      <c r="B56" s="82" t="s">
        <v>70</v>
      </c>
      <c r="C56" s="144">
        <v>2507</v>
      </c>
      <c r="D56" s="88">
        <v>45756</v>
      </c>
      <c r="E56" s="88">
        <v>45763</v>
      </c>
      <c r="F56" s="16">
        <v>45776</v>
      </c>
      <c r="G56" s="47"/>
      <c r="H56" s="47"/>
      <c r="I56" s="8"/>
      <c r="J56" s="8"/>
    </row>
    <row r="57" spans="1:10" ht="18" customHeight="1" thickBot="1" x14ac:dyDescent="0.6">
      <c r="B57" s="81" t="s">
        <v>79</v>
      </c>
      <c r="C57" s="120">
        <v>2509</v>
      </c>
      <c r="D57" s="19">
        <v>45761</v>
      </c>
      <c r="E57" s="19">
        <v>45770</v>
      </c>
      <c r="F57" s="20">
        <v>45783</v>
      </c>
      <c r="G57" s="47"/>
      <c r="H57" s="47"/>
      <c r="I57" s="8"/>
      <c r="J57" s="8"/>
    </row>
    <row r="58" spans="1:10" ht="18" customHeight="1" x14ac:dyDescent="0.55000000000000004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55000000000000004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55000000000000004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55000000000000004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55000000000000004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6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4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4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4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4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4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4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4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4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4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4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4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4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45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45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45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45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45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45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45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45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45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45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45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45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45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45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45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45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45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45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45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45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45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45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45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45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45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45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45">
      <c r="B102" s="203"/>
      <c r="C102" s="204"/>
      <c r="D102" s="200"/>
      <c r="E102" s="200"/>
      <c r="F102" s="200"/>
      <c r="G102" s="7"/>
      <c r="H102" s="7"/>
      <c r="I102" s="7"/>
    </row>
    <row r="103" spans="2:9" ht="18" customHeight="1" x14ac:dyDescent="0.45">
      <c r="B103" s="203"/>
      <c r="C103" s="203"/>
      <c r="D103" s="201"/>
      <c r="E103" s="201"/>
      <c r="F103" s="201"/>
      <c r="G103" s="7"/>
      <c r="H103" s="7"/>
      <c r="I103" s="7"/>
    </row>
    <row r="104" spans="2:9" ht="18" x14ac:dyDescent="0.55000000000000004">
      <c r="B104" s="119"/>
      <c r="C104" s="109"/>
      <c r="D104" s="88"/>
      <c r="E104" s="110"/>
      <c r="F104" s="110"/>
      <c r="G104" s="7"/>
      <c r="H104" s="7"/>
      <c r="I104" s="7"/>
    </row>
    <row r="105" spans="2:9" ht="18" x14ac:dyDescent="0.55000000000000004">
      <c r="B105" s="119"/>
      <c r="C105" s="109"/>
      <c r="D105" s="88"/>
      <c r="E105" s="110"/>
      <c r="F105" s="110"/>
      <c r="G105" s="7"/>
      <c r="H105" s="7"/>
      <c r="I105" s="7"/>
    </row>
    <row r="106" spans="2:9" ht="18" x14ac:dyDescent="0.55000000000000004">
      <c r="B106" s="119"/>
      <c r="C106" s="109"/>
      <c r="D106" s="88"/>
      <c r="E106" s="110"/>
      <c r="F106" s="110"/>
      <c r="G106" s="7"/>
      <c r="H106" s="7"/>
      <c r="I106" s="7"/>
    </row>
    <row r="107" spans="2:9" ht="18" customHeight="1" x14ac:dyDescent="0.55000000000000004">
      <c r="B107" s="119"/>
      <c r="C107" s="109"/>
      <c r="D107" s="88"/>
      <c r="E107" s="110"/>
      <c r="F107" s="110"/>
      <c r="G107" s="7"/>
      <c r="H107" s="7"/>
      <c r="I107" s="7"/>
    </row>
    <row r="108" spans="2:9" ht="18" customHeight="1" x14ac:dyDescent="0.55000000000000004">
      <c r="B108" s="119"/>
      <c r="C108" s="109"/>
      <c r="D108" s="88"/>
      <c r="E108" s="110"/>
      <c r="F108" s="110"/>
      <c r="G108" s="7"/>
      <c r="H108" s="7"/>
      <c r="I108" s="7"/>
    </row>
    <row r="109" spans="2:9" ht="18" customHeight="1" x14ac:dyDescent="0.55000000000000004">
      <c r="B109" s="119"/>
      <c r="C109" s="109"/>
      <c r="D109" s="88"/>
      <c r="E109" s="110"/>
      <c r="F109" s="110"/>
      <c r="G109" s="7"/>
      <c r="H109" s="7"/>
      <c r="I109" s="7"/>
    </row>
    <row r="110" spans="2:9" ht="18" customHeight="1" x14ac:dyDescent="0.55000000000000004">
      <c r="B110" s="119"/>
      <c r="C110" s="109"/>
      <c r="D110" s="88"/>
      <c r="E110" s="110"/>
      <c r="F110" s="110"/>
    </row>
    <row r="111" spans="2:9" ht="18" customHeight="1" x14ac:dyDescent="0.55000000000000004">
      <c r="B111" s="119"/>
      <c r="C111" s="109"/>
      <c r="D111" s="88"/>
      <c r="E111" s="110"/>
      <c r="F111" s="110"/>
    </row>
    <row r="112" spans="2:9" ht="18" customHeight="1" x14ac:dyDescent="0.55000000000000004">
      <c r="B112" s="119"/>
      <c r="C112" s="109"/>
      <c r="D112" s="88"/>
      <c r="E112" s="110"/>
      <c r="F112" s="110"/>
    </row>
    <row r="113" spans="2:6" ht="18" customHeight="1" x14ac:dyDescent="0.55000000000000004">
      <c r="B113" s="119"/>
      <c r="C113" s="109"/>
      <c r="D113" s="88"/>
      <c r="E113" s="110"/>
      <c r="F113" s="110"/>
    </row>
    <row r="114" spans="2:6" ht="18" customHeight="1" x14ac:dyDescent="0.55000000000000004">
      <c r="B114" s="119"/>
      <c r="C114" s="109"/>
      <c r="D114" s="88"/>
      <c r="E114" s="110"/>
      <c r="F114" s="110"/>
    </row>
    <row r="115" spans="2:6" ht="18" customHeight="1" x14ac:dyDescent="0.55000000000000004">
      <c r="B115" s="119"/>
      <c r="C115" s="109"/>
      <c r="D115" s="88"/>
      <c r="E115" s="110"/>
      <c r="F115" s="110"/>
    </row>
    <row r="120" spans="2:6" ht="12.75" customHeight="1" x14ac:dyDescent="0.45"/>
    <row r="122" spans="2:6" ht="12.75" customHeight="1" x14ac:dyDescent="0.45"/>
    <row r="128" spans="2:6" ht="12.75" customHeight="1" x14ac:dyDescent="0.45"/>
    <row r="131" ht="12.75" customHeight="1" x14ac:dyDescent="0.45"/>
    <row r="136" ht="12.75" customHeight="1" x14ac:dyDescent="0.45"/>
    <row r="139" ht="12.75" customHeight="1" x14ac:dyDescent="0.45"/>
    <row r="145" ht="12.75" customHeight="1" x14ac:dyDescent="0.45"/>
  </sheetData>
  <mergeCells count="54">
    <mergeCell ref="J11:J12"/>
    <mergeCell ref="G11:G12"/>
    <mergeCell ref="A6:I6"/>
    <mergeCell ref="A7:I7"/>
    <mergeCell ref="A8:I8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B52:H52"/>
    <mergeCell ref="B53:B54"/>
    <mergeCell ref="C53:C54"/>
    <mergeCell ref="D53:D54"/>
    <mergeCell ref="E53:E54"/>
    <mergeCell ref="F53:F54"/>
    <mergeCell ref="G53:G54"/>
    <mergeCell ref="H53:H54"/>
    <mergeCell ref="F102:F103"/>
    <mergeCell ref="B102:B103"/>
    <mergeCell ref="C102:C103"/>
    <mergeCell ref="D102:D103"/>
    <mergeCell ref="E102:E103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J127"/>
  <sheetViews>
    <sheetView view="pageBreakPreview" zoomScaleNormal="100" zoomScaleSheetLayoutView="100" zoomScalePageLayoutView="110" workbookViewId="0"/>
  </sheetViews>
  <sheetFormatPr defaultColWidth="8.73046875" defaultRowHeight="17.25" x14ac:dyDescent="0.45"/>
  <cols>
    <col min="1" max="1" width="6.73046875" style="13" customWidth="1"/>
    <col min="2" max="2" width="23.3984375" style="1" customWidth="1"/>
    <col min="3" max="3" width="12" style="1" customWidth="1"/>
    <col min="4" max="4" width="12.3984375" style="2" customWidth="1"/>
    <col min="5" max="5" width="13.73046875" style="2" customWidth="1"/>
    <col min="6" max="6" width="15.265625" style="2" customWidth="1"/>
    <col min="7" max="9" width="13.73046875" style="2" customWidth="1"/>
    <col min="10" max="10" width="18.73046875" style="7" customWidth="1"/>
    <col min="11" max="11" width="15.73046875" style="3" customWidth="1"/>
    <col min="12" max="16384" width="8.73046875" style="3"/>
  </cols>
  <sheetData>
    <row r="1" spans="1:10" x14ac:dyDescent="0.45">
      <c r="B1" s="6"/>
      <c r="C1" s="6"/>
      <c r="D1" s="7"/>
      <c r="E1" s="7"/>
      <c r="F1" s="7"/>
      <c r="G1" s="7"/>
      <c r="H1" s="7"/>
      <c r="I1" s="7"/>
    </row>
    <row r="2" spans="1:10" x14ac:dyDescent="0.45">
      <c r="B2" s="6"/>
      <c r="C2" s="6"/>
      <c r="D2" s="7"/>
      <c r="E2" s="7"/>
      <c r="F2" s="7"/>
      <c r="G2" s="7"/>
      <c r="H2" s="7"/>
      <c r="I2" s="7"/>
    </row>
    <row r="3" spans="1:10" x14ac:dyDescent="0.45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0" s="21" customFormat="1" ht="44.25" x14ac:dyDescent="0.45">
      <c r="A6" s="184" t="s">
        <v>42</v>
      </c>
      <c r="B6" s="184"/>
      <c r="C6" s="184"/>
      <c r="D6" s="184"/>
      <c r="E6" s="184"/>
      <c r="F6" s="184"/>
      <c r="G6" s="184"/>
      <c r="H6" s="184"/>
      <c r="I6" s="184"/>
    </row>
    <row r="7" spans="1:10" s="21" customFormat="1" ht="44.25" x14ac:dyDescent="0.45">
      <c r="A7" s="184" t="s">
        <v>1</v>
      </c>
      <c r="B7" s="184"/>
      <c r="C7" s="184"/>
      <c r="D7" s="184"/>
      <c r="E7" s="184"/>
      <c r="F7" s="184"/>
      <c r="G7" s="184"/>
      <c r="H7" s="184"/>
      <c r="I7" s="184"/>
    </row>
    <row r="8" spans="1:10" s="4" customFormat="1" ht="34.9" x14ac:dyDescent="0.45">
      <c r="A8" s="208" t="str">
        <f>MELBOURNE!A7</f>
        <v>28th March 2025</v>
      </c>
      <c r="B8" s="208"/>
      <c r="C8" s="208"/>
      <c r="D8" s="208"/>
      <c r="E8" s="208"/>
      <c r="F8" s="208"/>
      <c r="G8" s="208"/>
      <c r="H8" s="208"/>
      <c r="I8" s="208"/>
      <c r="J8" s="21"/>
    </row>
    <row r="9" spans="1:10" s="4" customFormat="1" ht="17.25" customHeight="1" x14ac:dyDescent="0.45">
      <c r="A9" s="79"/>
      <c r="B9" s="79"/>
      <c r="C9" s="79"/>
      <c r="D9" s="79"/>
      <c r="E9" s="79"/>
      <c r="F9" s="79"/>
      <c r="G9" s="79"/>
      <c r="H9" s="79"/>
      <c r="I9" s="79"/>
      <c r="J9" s="21"/>
    </row>
    <row r="10" spans="1:10" ht="18" x14ac:dyDescent="0.55000000000000004">
      <c r="B10" s="80"/>
      <c r="C10" s="37"/>
      <c r="D10" s="25"/>
      <c r="E10" s="25"/>
      <c r="F10" s="25"/>
      <c r="G10" s="25"/>
      <c r="H10" s="44"/>
      <c r="I10" s="11"/>
      <c r="J10" s="8"/>
    </row>
    <row r="11" spans="1:10" ht="31.15" thickBot="1" x14ac:dyDescent="0.95">
      <c r="B11" s="207" t="s">
        <v>14</v>
      </c>
      <c r="C11" s="207"/>
      <c r="D11" s="207"/>
      <c r="E11" s="207"/>
      <c r="F11" s="207"/>
      <c r="G11" s="207"/>
      <c r="H11" s="207"/>
      <c r="I11" s="207"/>
      <c r="J11" s="8"/>
    </row>
    <row r="12" spans="1:10" ht="12.75" customHeight="1" x14ac:dyDescent="0.45">
      <c r="B12" s="283" t="s">
        <v>3</v>
      </c>
      <c r="C12" s="285" t="s">
        <v>4</v>
      </c>
      <c r="D12" s="247" t="s">
        <v>36</v>
      </c>
      <c r="E12" s="247" t="s">
        <v>43</v>
      </c>
      <c r="F12" s="247" t="s">
        <v>15</v>
      </c>
      <c r="G12" s="247" t="s">
        <v>39</v>
      </c>
      <c r="H12" s="247" t="s">
        <v>16</v>
      </c>
      <c r="I12" s="246" t="s">
        <v>17</v>
      </c>
      <c r="J12" s="246" t="s">
        <v>58</v>
      </c>
    </row>
    <row r="13" spans="1:10" ht="24.75" customHeight="1" thickBot="1" x14ac:dyDescent="0.5">
      <c r="B13" s="284"/>
      <c r="C13" s="284"/>
      <c r="D13" s="257"/>
      <c r="E13" s="257"/>
      <c r="F13" s="257"/>
      <c r="G13" s="248"/>
      <c r="H13" s="248"/>
      <c r="I13" s="279"/>
      <c r="J13" s="279"/>
    </row>
    <row r="14" spans="1:10" ht="18.75" customHeight="1" x14ac:dyDescent="0.55000000000000004">
      <c r="B14" s="26" t="s">
        <v>109</v>
      </c>
      <c r="C14" s="86" t="s">
        <v>110</v>
      </c>
      <c r="D14" s="34">
        <v>45757</v>
      </c>
      <c r="E14" s="34">
        <v>45764</v>
      </c>
      <c r="F14" s="34">
        <v>45774</v>
      </c>
      <c r="G14" s="67">
        <f>E14+20</f>
        <v>45784</v>
      </c>
      <c r="H14" s="67">
        <f>E14+18</f>
        <v>45782</v>
      </c>
      <c r="I14" s="67">
        <f>E14+21</f>
        <v>45785</v>
      </c>
      <c r="J14" s="68">
        <f>F14+17</f>
        <v>45791</v>
      </c>
    </row>
    <row r="15" spans="1:10" ht="18" x14ac:dyDescent="0.55000000000000004">
      <c r="B15" s="26" t="s">
        <v>125</v>
      </c>
      <c r="C15" s="86" t="s">
        <v>126</v>
      </c>
      <c r="D15" s="34">
        <v>45775</v>
      </c>
      <c r="E15" s="34">
        <v>45782</v>
      </c>
      <c r="F15" s="34">
        <v>45788</v>
      </c>
      <c r="G15" s="34">
        <f t="shared" ref="G15:G17" si="0">E15+20</f>
        <v>45802</v>
      </c>
      <c r="H15" s="34">
        <f t="shared" ref="H15:H17" si="1">E15+18</f>
        <v>45800</v>
      </c>
      <c r="I15" s="34">
        <f>E15+21</f>
        <v>45803</v>
      </c>
      <c r="J15" s="31">
        <f t="shared" ref="J15:J17" si="2">F15+17</f>
        <v>45805</v>
      </c>
    </row>
    <row r="16" spans="1:10" ht="18" x14ac:dyDescent="0.55000000000000004">
      <c r="B16" s="181" t="s">
        <v>113</v>
      </c>
      <c r="C16" s="86" t="s">
        <v>124</v>
      </c>
      <c r="D16" s="34">
        <v>45782</v>
      </c>
      <c r="E16" s="34">
        <v>45789</v>
      </c>
      <c r="F16" s="34">
        <v>45795</v>
      </c>
      <c r="G16" s="34">
        <f t="shared" si="0"/>
        <v>45809</v>
      </c>
      <c r="H16" s="34">
        <f t="shared" si="1"/>
        <v>45807</v>
      </c>
      <c r="I16" s="34">
        <f t="shared" ref="I16:I17" si="3">E16+21</f>
        <v>45810</v>
      </c>
      <c r="J16" s="31">
        <f t="shared" si="2"/>
        <v>45812</v>
      </c>
    </row>
    <row r="17" spans="1:10" ht="18.75" customHeight="1" thickBot="1" x14ac:dyDescent="0.6">
      <c r="B17" s="179" t="s">
        <v>54</v>
      </c>
      <c r="C17" s="28" t="s">
        <v>123</v>
      </c>
      <c r="D17" s="29">
        <v>45789</v>
      </c>
      <c r="E17" s="29">
        <v>45796</v>
      </c>
      <c r="F17" s="29">
        <v>45802</v>
      </c>
      <c r="G17" s="29">
        <f t="shared" si="0"/>
        <v>45816</v>
      </c>
      <c r="H17" s="29">
        <f t="shared" si="1"/>
        <v>45814</v>
      </c>
      <c r="I17" s="29">
        <f t="shared" si="3"/>
        <v>45817</v>
      </c>
      <c r="J17" s="32">
        <f t="shared" si="2"/>
        <v>45819</v>
      </c>
    </row>
    <row r="18" spans="1:10" ht="18.75" customHeight="1" x14ac:dyDescent="0.45">
      <c r="B18" s="79"/>
      <c r="C18" s="79"/>
      <c r="D18" s="79"/>
      <c r="E18" s="79"/>
      <c r="F18" s="79"/>
      <c r="G18" s="79"/>
      <c r="H18" s="79"/>
      <c r="I18" s="79"/>
      <c r="J18" s="8"/>
    </row>
    <row r="19" spans="1:10" ht="35.25" customHeight="1" thickBot="1" x14ac:dyDescent="0.95">
      <c r="B19" s="207" t="s">
        <v>66</v>
      </c>
      <c r="C19" s="207"/>
      <c r="D19" s="207"/>
      <c r="E19" s="207"/>
      <c r="F19" s="207"/>
      <c r="G19" s="207"/>
      <c r="H19" s="207"/>
      <c r="I19" s="207"/>
      <c r="J19" s="8"/>
    </row>
    <row r="20" spans="1:10" ht="18" customHeight="1" thickBot="1" x14ac:dyDescent="0.5">
      <c r="B20" s="263" t="s">
        <v>3</v>
      </c>
      <c r="C20" s="280" t="s">
        <v>4</v>
      </c>
      <c r="D20" s="218" t="s">
        <v>36</v>
      </c>
      <c r="E20" s="218" t="s">
        <v>43</v>
      </c>
      <c r="F20" s="218" t="s">
        <v>15</v>
      </c>
      <c r="G20" s="218" t="s">
        <v>18</v>
      </c>
      <c r="H20" s="218" t="s">
        <v>60</v>
      </c>
      <c r="I20" s="194" t="s">
        <v>61</v>
      </c>
      <c r="J20" s="8"/>
    </row>
    <row r="21" spans="1:10" ht="18" customHeight="1" thickBot="1" x14ac:dyDescent="0.5">
      <c r="B21" s="264"/>
      <c r="C21" s="264"/>
      <c r="D21" s="219"/>
      <c r="E21" s="219"/>
      <c r="F21" s="219"/>
      <c r="G21" s="277"/>
      <c r="H21" s="219"/>
      <c r="I21" s="195"/>
      <c r="J21" s="8"/>
    </row>
    <row r="22" spans="1:10" s="10" customFormat="1" ht="18.75" customHeight="1" x14ac:dyDescent="0.55000000000000004">
      <c r="A22" s="13"/>
      <c r="B22" s="100" t="str">
        <f t="shared" ref="B22:E25" si="4">B14</f>
        <v>OOCL PANAMA</v>
      </c>
      <c r="C22" s="101" t="str">
        <f t="shared" si="4"/>
        <v>322N</v>
      </c>
      <c r="D22" s="67">
        <f t="shared" si="4"/>
        <v>45757</v>
      </c>
      <c r="E22" s="67">
        <f t="shared" si="4"/>
        <v>45764</v>
      </c>
      <c r="F22" s="67">
        <f>F14</f>
        <v>45774</v>
      </c>
      <c r="G22" s="67">
        <f>E22+31</f>
        <v>45795</v>
      </c>
      <c r="H22" s="67">
        <f>E22+28</f>
        <v>45792</v>
      </c>
      <c r="I22" s="31">
        <f>F22+28</f>
        <v>45802</v>
      </c>
      <c r="J22" s="8"/>
    </row>
    <row r="23" spans="1:10" s="10" customFormat="1" ht="18.75" customHeight="1" x14ac:dyDescent="0.55000000000000004">
      <c r="A23" s="13"/>
      <c r="B23" s="26" t="str">
        <f t="shared" si="4"/>
        <v>OOCL CHICAGO</v>
      </c>
      <c r="C23" s="86" t="str">
        <f t="shared" si="4"/>
        <v>109N</v>
      </c>
      <c r="D23" s="34">
        <f t="shared" si="4"/>
        <v>45775</v>
      </c>
      <c r="E23" s="34">
        <f t="shared" si="4"/>
        <v>45782</v>
      </c>
      <c r="F23" s="34">
        <f>F15</f>
        <v>45788</v>
      </c>
      <c r="G23" s="34">
        <f>E23+31</f>
        <v>45813</v>
      </c>
      <c r="H23" s="34">
        <f t="shared" ref="H23:I25" si="5">E23+28</f>
        <v>45810</v>
      </c>
      <c r="I23" s="31">
        <f>F23+28</f>
        <v>45816</v>
      </c>
      <c r="J23" s="8"/>
    </row>
    <row r="24" spans="1:10" s="10" customFormat="1" ht="18.75" customHeight="1" x14ac:dyDescent="0.55000000000000004">
      <c r="A24" s="13"/>
      <c r="B24" s="26" t="str">
        <f t="shared" si="4"/>
        <v xml:space="preserve">JOGELA </v>
      </c>
      <c r="C24" s="86" t="str">
        <f t="shared" si="4"/>
        <v>203N</v>
      </c>
      <c r="D24" s="34">
        <f t="shared" si="4"/>
        <v>45782</v>
      </c>
      <c r="E24" s="34">
        <f t="shared" si="4"/>
        <v>45789</v>
      </c>
      <c r="F24" s="34">
        <f>F16</f>
        <v>45795</v>
      </c>
      <c r="G24" s="34">
        <f t="shared" ref="G24" si="6">E24+31</f>
        <v>45820</v>
      </c>
      <c r="H24" s="34">
        <f t="shared" si="5"/>
        <v>45817</v>
      </c>
      <c r="I24" s="31">
        <f t="shared" si="5"/>
        <v>45823</v>
      </c>
      <c r="J24" s="8"/>
    </row>
    <row r="25" spans="1:10" s="10" customFormat="1" ht="18.75" customHeight="1" thickBot="1" x14ac:dyDescent="0.6">
      <c r="A25" s="13"/>
      <c r="B25" s="26" t="str">
        <f t="shared" si="4"/>
        <v>COSCO GENOA</v>
      </c>
      <c r="C25" s="86" t="str">
        <f t="shared" si="4"/>
        <v>091N</v>
      </c>
      <c r="D25" s="34">
        <f t="shared" si="4"/>
        <v>45789</v>
      </c>
      <c r="E25" s="34">
        <f t="shared" si="4"/>
        <v>45796</v>
      </c>
      <c r="F25" s="29">
        <f>F17</f>
        <v>45802</v>
      </c>
      <c r="G25" s="29">
        <f>E25+31</f>
        <v>45827</v>
      </c>
      <c r="H25" s="29">
        <f>E25+28</f>
        <v>45824</v>
      </c>
      <c r="I25" s="32">
        <f t="shared" si="5"/>
        <v>45830</v>
      </c>
      <c r="J25" s="8"/>
    </row>
    <row r="26" spans="1:10" ht="36.75" customHeight="1" thickBot="1" x14ac:dyDescent="0.95">
      <c r="B26" s="210" t="s">
        <v>19</v>
      </c>
      <c r="C26" s="210"/>
      <c r="D26" s="210"/>
      <c r="E26" s="210"/>
      <c r="F26" s="210"/>
      <c r="G26" s="210"/>
      <c r="H26" s="210"/>
      <c r="I26" s="210"/>
      <c r="J26" s="8"/>
    </row>
    <row r="27" spans="1:10" ht="18" customHeight="1" x14ac:dyDescent="0.45">
      <c r="B27" s="263" t="s">
        <v>3</v>
      </c>
      <c r="C27" s="280" t="s">
        <v>4</v>
      </c>
      <c r="D27" s="218" t="s">
        <v>36</v>
      </c>
      <c r="E27" s="218" t="s">
        <v>43</v>
      </c>
      <c r="F27" s="218" t="s">
        <v>15</v>
      </c>
      <c r="G27" s="281" t="s">
        <v>20</v>
      </c>
      <c r="H27" s="247" t="s">
        <v>21</v>
      </c>
      <c r="I27" s="247" t="s">
        <v>22</v>
      </c>
      <c r="J27" s="8"/>
    </row>
    <row r="28" spans="1:10" ht="18" customHeight="1" thickBot="1" x14ac:dyDescent="0.5">
      <c r="B28" s="264"/>
      <c r="C28" s="264"/>
      <c r="D28" s="219"/>
      <c r="E28" s="219"/>
      <c r="F28" s="219"/>
      <c r="G28" s="282"/>
      <c r="H28" s="248"/>
      <c r="I28" s="248"/>
      <c r="J28" s="8"/>
    </row>
    <row r="29" spans="1:10" s="10" customFormat="1" ht="20.25" customHeight="1" x14ac:dyDescent="0.55000000000000004">
      <c r="A29" s="13"/>
      <c r="B29" s="100" t="str">
        <f t="shared" ref="B29:E32" si="7">B14</f>
        <v>OOCL PANAMA</v>
      </c>
      <c r="C29" s="101" t="str">
        <f t="shared" si="7"/>
        <v>322N</v>
      </c>
      <c r="D29" s="67">
        <f t="shared" si="7"/>
        <v>45757</v>
      </c>
      <c r="E29" s="67">
        <f t="shared" si="7"/>
        <v>45764</v>
      </c>
      <c r="F29" s="67">
        <f>F14</f>
        <v>45774</v>
      </c>
      <c r="G29" s="67">
        <f>E29+48</f>
        <v>45812</v>
      </c>
      <c r="H29" s="67">
        <f>E29+48</f>
        <v>45812</v>
      </c>
      <c r="I29" s="68">
        <f>E29+45</f>
        <v>45809</v>
      </c>
      <c r="J29" s="8"/>
    </row>
    <row r="30" spans="1:10" s="10" customFormat="1" ht="20.25" customHeight="1" x14ac:dyDescent="0.55000000000000004">
      <c r="A30" s="13"/>
      <c r="B30" s="26" t="str">
        <f t="shared" si="7"/>
        <v>OOCL CHICAGO</v>
      </c>
      <c r="C30" s="86" t="str">
        <f t="shared" si="7"/>
        <v>109N</v>
      </c>
      <c r="D30" s="34">
        <f t="shared" si="7"/>
        <v>45775</v>
      </c>
      <c r="E30" s="34">
        <f t="shared" si="7"/>
        <v>45782</v>
      </c>
      <c r="F30" s="34">
        <f>F15</f>
        <v>45788</v>
      </c>
      <c r="G30" s="34">
        <f t="shared" ref="G30:G32" si="8">E30+48</f>
        <v>45830</v>
      </c>
      <c r="H30" s="34">
        <f t="shared" ref="H30:H32" si="9">E30+48</f>
        <v>45830</v>
      </c>
      <c r="I30" s="31">
        <f t="shared" ref="I30:I32" si="10">E30+45</f>
        <v>45827</v>
      </c>
      <c r="J30" s="8"/>
    </row>
    <row r="31" spans="1:10" s="10" customFormat="1" ht="20.25" customHeight="1" x14ac:dyDescent="0.55000000000000004">
      <c r="A31" s="13"/>
      <c r="B31" s="26" t="str">
        <f t="shared" si="7"/>
        <v xml:space="preserve">JOGELA </v>
      </c>
      <c r="C31" s="86" t="str">
        <f t="shared" si="7"/>
        <v>203N</v>
      </c>
      <c r="D31" s="34">
        <f t="shared" si="7"/>
        <v>45782</v>
      </c>
      <c r="E31" s="34">
        <f t="shared" si="7"/>
        <v>45789</v>
      </c>
      <c r="F31" s="34">
        <f>F16</f>
        <v>45795</v>
      </c>
      <c r="G31" s="34">
        <f t="shared" si="8"/>
        <v>45837</v>
      </c>
      <c r="H31" s="34">
        <f t="shared" si="9"/>
        <v>45837</v>
      </c>
      <c r="I31" s="31">
        <f t="shared" si="10"/>
        <v>45834</v>
      </c>
      <c r="J31" s="8"/>
    </row>
    <row r="32" spans="1:10" s="10" customFormat="1" ht="20.25" customHeight="1" thickBot="1" x14ac:dyDescent="0.6">
      <c r="A32" s="13"/>
      <c r="B32" s="27" t="str">
        <f t="shared" si="7"/>
        <v>COSCO GENOA</v>
      </c>
      <c r="C32" s="28" t="str">
        <f t="shared" si="7"/>
        <v>091N</v>
      </c>
      <c r="D32" s="29">
        <f t="shared" si="7"/>
        <v>45789</v>
      </c>
      <c r="E32" s="29">
        <f t="shared" si="7"/>
        <v>45796</v>
      </c>
      <c r="F32" s="29">
        <f>F17</f>
        <v>45802</v>
      </c>
      <c r="G32" s="29">
        <f t="shared" si="8"/>
        <v>45844</v>
      </c>
      <c r="H32" s="29">
        <f t="shared" si="9"/>
        <v>45844</v>
      </c>
      <c r="I32" s="32">
        <f t="shared" si="10"/>
        <v>45841</v>
      </c>
      <c r="J32" s="8"/>
    </row>
    <row r="33" spans="1:10" s="10" customFormat="1" ht="20.25" customHeight="1" x14ac:dyDescent="0.55000000000000004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55000000000000004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55000000000000004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55000000000000004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55000000000000004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55000000000000004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55000000000000004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55000000000000004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55000000000000004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55000000000000004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95">
      <c r="B43" s="207" t="s">
        <v>23</v>
      </c>
      <c r="C43" s="207"/>
      <c r="D43" s="207"/>
      <c r="E43" s="207"/>
      <c r="F43" s="207"/>
      <c r="G43" s="207"/>
      <c r="H43" s="207"/>
      <c r="I43" s="207"/>
      <c r="J43" s="8"/>
    </row>
    <row r="44" spans="1:10" ht="20.25" customHeight="1" x14ac:dyDescent="0.45">
      <c r="B44" s="263" t="s">
        <v>3</v>
      </c>
      <c r="C44" s="280" t="s">
        <v>4</v>
      </c>
      <c r="D44" s="218" t="s">
        <v>36</v>
      </c>
      <c r="E44" s="218" t="s">
        <v>43</v>
      </c>
      <c r="F44" s="218" t="s">
        <v>15</v>
      </c>
      <c r="G44" s="247" t="s">
        <v>24</v>
      </c>
      <c r="H44" s="247" t="s">
        <v>25</v>
      </c>
      <c r="I44" s="218" t="s">
        <v>62</v>
      </c>
      <c r="J44" s="8"/>
    </row>
    <row r="45" spans="1:10" ht="20.25" customHeight="1" thickBot="1" x14ac:dyDescent="0.5">
      <c r="B45" s="264"/>
      <c r="C45" s="264"/>
      <c r="D45" s="219"/>
      <c r="E45" s="219"/>
      <c r="F45" s="219"/>
      <c r="G45" s="248"/>
      <c r="H45" s="248"/>
      <c r="I45" s="219"/>
      <c r="J45" s="8"/>
    </row>
    <row r="46" spans="1:10" ht="20.25" customHeight="1" x14ac:dyDescent="0.55000000000000004">
      <c r="B46" s="100" t="str">
        <f>B14</f>
        <v>OOCL PANAMA</v>
      </c>
      <c r="C46" s="142" t="str">
        <f>C14</f>
        <v>322N</v>
      </c>
      <c r="D46" s="67">
        <f>D14</f>
        <v>45757</v>
      </c>
      <c r="E46" s="67">
        <f t="shared" ref="D46:E47" si="11">E14</f>
        <v>45764</v>
      </c>
      <c r="F46" s="67">
        <f>F14</f>
        <v>45774</v>
      </c>
      <c r="G46" s="67">
        <f>E46+38</f>
        <v>45802</v>
      </c>
      <c r="H46" s="67">
        <f>E46+48</f>
        <v>45812</v>
      </c>
      <c r="I46" s="31">
        <f>E46+51</f>
        <v>45815</v>
      </c>
      <c r="J46" s="8"/>
    </row>
    <row r="47" spans="1:10" ht="20.25" customHeight="1" x14ac:dyDescent="0.55000000000000004">
      <c r="B47" s="26" t="str">
        <f t="shared" ref="B47:C49" si="12">B15</f>
        <v>OOCL CHICAGO</v>
      </c>
      <c r="C47" s="140" t="str">
        <f t="shared" si="12"/>
        <v>109N</v>
      </c>
      <c r="D47" s="34">
        <f t="shared" si="11"/>
        <v>45775</v>
      </c>
      <c r="E47" s="34">
        <f t="shared" si="11"/>
        <v>45782</v>
      </c>
      <c r="F47" s="34">
        <f>F15</f>
        <v>45788</v>
      </c>
      <c r="G47" s="34">
        <f t="shared" ref="G47:G49" si="13">E47+38</f>
        <v>45820</v>
      </c>
      <c r="H47" s="34">
        <f t="shared" ref="H47:H49" si="14">E47+48</f>
        <v>45830</v>
      </c>
      <c r="I47" s="31">
        <f>E47+51</f>
        <v>45833</v>
      </c>
      <c r="J47" s="8"/>
    </row>
    <row r="48" spans="1:10" ht="20.25" customHeight="1" x14ac:dyDescent="0.55000000000000004">
      <c r="B48" s="26" t="str">
        <f t="shared" si="12"/>
        <v xml:space="preserve">JOGELA </v>
      </c>
      <c r="C48" s="140" t="str">
        <f t="shared" si="12"/>
        <v>203N</v>
      </c>
      <c r="D48" s="34">
        <f t="shared" ref="D48:E48" si="15">D16</f>
        <v>45782</v>
      </c>
      <c r="E48" s="34">
        <f t="shared" si="15"/>
        <v>45789</v>
      </c>
      <c r="F48" s="34">
        <f>F16</f>
        <v>45795</v>
      </c>
      <c r="G48" s="34">
        <f t="shared" si="13"/>
        <v>45827</v>
      </c>
      <c r="H48" s="34">
        <f t="shared" si="14"/>
        <v>45837</v>
      </c>
      <c r="I48" s="31">
        <f>E48+51</f>
        <v>45840</v>
      </c>
      <c r="J48" s="8"/>
    </row>
    <row r="49" spans="2:10" ht="20.25" customHeight="1" thickBot="1" x14ac:dyDescent="0.6">
      <c r="B49" s="27" t="str">
        <f t="shared" si="12"/>
        <v>COSCO GENOA</v>
      </c>
      <c r="C49" s="141" t="str">
        <f t="shared" si="12"/>
        <v>091N</v>
      </c>
      <c r="D49" s="29">
        <f>D17</f>
        <v>45789</v>
      </c>
      <c r="E49" s="29">
        <f>E17</f>
        <v>45796</v>
      </c>
      <c r="F49" s="29">
        <f>F17</f>
        <v>45802</v>
      </c>
      <c r="G49" s="29">
        <f t="shared" si="13"/>
        <v>45834</v>
      </c>
      <c r="H49" s="29">
        <f t="shared" si="14"/>
        <v>45844</v>
      </c>
      <c r="I49" s="32">
        <f>E49+51</f>
        <v>45847</v>
      </c>
      <c r="J49" s="8"/>
    </row>
    <row r="50" spans="2:10" ht="18" customHeight="1" x14ac:dyDescent="0.55000000000000004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4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4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4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4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4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4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4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4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45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45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45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45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45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45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45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45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45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45">
      <c r="B68" s="53" t="s">
        <v>52</v>
      </c>
      <c r="C68" s="6"/>
      <c r="D68" s="7"/>
      <c r="E68" s="7"/>
      <c r="F68" s="7"/>
      <c r="G68" s="7"/>
      <c r="H68" s="7"/>
      <c r="I68" s="7"/>
    </row>
    <row r="69" spans="2:10" ht="18" customHeight="1" x14ac:dyDescent="0.45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45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45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45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45">
      <c r="B73" s="53" t="s">
        <v>49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45">
      <c r="B74" s="53" t="s">
        <v>48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45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45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45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45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45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45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45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45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45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45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45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45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45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45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45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45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45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45"/>
    <row r="93" spans="2:9" ht="12.75" customHeight="1" x14ac:dyDescent="0.45"/>
    <row r="102" ht="12.75" customHeight="1" x14ac:dyDescent="0.45"/>
    <row r="104" ht="12.75" customHeight="1" x14ac:dyDescent="0.45"/>
    <row r="110" ht="12.75" customHeight="1" x14ac:dyDescent="0.45"/>
    <row r="113" ht="12.75" customHeight="1" x14ac:dyDescent="0.45"/>
    <row r="118" ht="12.75" customHeight="1" x14ac:dyDescent="0.45"/>
    <row r="121" ht="12.75" customHeight="1" x14ac:dyDescent="0.45"/>
    <row r="127" ht="12.75" customHeight="1" x14ac:dyDescent="0.45"/>
  </sheetData>
  <mergeCells count="40"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</mergeCells>
  <pageMargins left="0.7" right="0.7" top="0.75" bottom="0.75" header="0.3" footer="0.3"/>
  <pageSetup scale="53" orientation="portrait" r:id="rId1"/>
  <rowBreaks count="1" manualBreakCount="1">
    <brk id="3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Wendy Thompson</cp:lastModifiedBy>
  <cp:revision/>
  <dcterms:created xsi:type="dcterms:W3CDTF">2020-04-24T06:14:08Z</dcterms:created>
  <dcterms:modified xsi:type="dcterms:W3CDTF">2025-03-28T00:14:16Z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