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360-my.sharepoint.com/personal/wthompson_asea360_com_au/Documents/Desktop/"/>
    </mc:Choice>
  </mc:AlternateContent>
  <xr:revisionPtr revIDLastSave="385" documentId="8_{A611FEFF-483E-49B1-943D-4AB0FCFF8B9C}" xr6:coauthVersionLast="47" xr6:coauthVersionMax="47" xr10:uidLastSave="{F067BB0E-F2AC-4A3F-A682-1F6737BB3DCD}"/>
  <bookViews>
    <workbookView xWindow="43650" yWindow="3150" windowWidth="21600" windowHeight="11145" activeTab="2" xr2:uid="{9C9B9502-E4F9-45AF-A57E-28B3F5429EA2}"/>
  </bookViews>
  <sheets>
    <sheet name="MELBOURNE" sheetId="1" r:id="rId1"/>
    <sheet name="SYDNEY" sheetId="2" r:id="rId2"/>
    <sheet name="BRISBANE" sheetId="3" r:id="rId3"/>
    <sheet name="ADELAIDE" sheetId="5" r:id="rId4"/>
    <sheet name="FREMANTLE" sheetId="4" r:id="rId5"/>
  </sheets>
  <definedNames>
    <definedName name="_xlnm.Print_Area" localSheetId="3">ADELAIDE!$A$1:$J$100</definedName>
    <definedName name="_xlnm.Print_Area" localSheetId="2">BRISBANE!$A$1:$J$128</definedName>
    <definedName name="_xlnm.Print_Area" localSheetId="4">FREMANTLE!$A$1:$J$82</definedName>
    <definedName name="_xlnm.Print_Area" localSheetId="0">MELBOURNE!$A$1:$K$186</definedName>
    <definedName name="_xlnm.Print_Area" localSheetId="1">SYDNEY!$A$1:$L$158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7" i="3" l="1"/>
  <c r="D88" i="3" s="1"/>
  <c r="H104" i="2"/>
  <c r="H102" i="2"/>
  <c r="H100" i="2"/>
  <c r="H98" i="2"/>
  <c r="D27" i="2"/>
  <c r="D28" i="2"/>
  <c r="D26" i="2"/>
  <c r="G97" i="2"/>
  <c r="G98" i="2"/>
  <c r="D43" i="2"/>
  <c r="D42" i="2"/>
  <c r="E87" i="3"/>
  <c r="F87" i="3" s="1"/>
  <c r="D38" i="2"/>
  <c r="D39" i="2"/>
  <c r="D40" i="2"/>
  <c r="D41" i="2"/>
  <c r="E88" i="3" l="1"/>
  <c r="F88" i="3" s="1"/>
  <c r="G99" i="2"/>
  <c r="G100" i="2" l="1"/>
  <c r="G101" i="2" l="1"/>
  <c r="G103" i="2" l="1"/>
  <c r="G102" i="2"/>
  <c r="B78" i="1" l="1"/>
  <c r="C78" i="1"/>
  <c r="E78" i="1"/>
  <c r="F78" i="1"/>
  <c r="G78" i="1"/>
  <c r="B79" i="1"/>
  <c r="C79" i="1"/>
  <c r="E79" i="1"/>
  <c r="F79" i="1"/>
  <c r="G79" i="1"/>
  <c r="B80" i="1"/>
  <c r="C80" i="1"/>
  <c r="E80" i="1"/>
  <c r="F80" i="1"/>
  <c r="G80" i="1"/>
  <c r="B81" i="1"/>
  <c r="C81" i="1"/>
  <c r="F81" i="1"/>
  <c r="G81" i="1"/>
  <c r="G104" i="2" l="1"/>
  <c r="G86" i="3"/>
  <c r="A8" i="4"/>
  <c r="J24" i="1" l="1"/>
  <c r="I24" i="1"/>
  <c r="I23" i="1"/>
  <c r="I22" i="1"/>
  <c r="I21" i="1"/>
  <c r="I20" i="1"/>
  <c r="I19" i="1"/>
  <c r="I18" i="1"/>
  <c r="I17" i="3"/>
  <c r="I16" i="3"/>
  <c r="I15" i="3"/>
  <c r="I14" i="3"/>
  <c r="I13" i="3"/>
  <c r="I12" i="3"/>
  <c r="G17" i="3"/>
  <c r="G16" i="3"/>
  <c r="G15" i="3"/>
  <c r="G14" i="3"/>
  <c r="G13" i="3"/>
  <c r="G12" i="3"/>
  <c r="K21" i="2"/>
  <c r="K20" i="2"/>
  <c r="K19" i="2"/>
  <c r="K18" i="2"/>
  <c r="K17" i="2"/>
  <c r="K16" i="2"/>
  <c r="G21" i="2"/>
  <c r="G20" i="2"/>
  <c r="G19" i="2"/>
  <c r="G18" i="2"/>
  <c r="G17" i="2"/>
  <c r="G16" i="2"/>
  <c r="I21" i="2" l="1"/>
  <c r="I20" i="2"/>
  <c r="I19" i="2"/>
  <c r="I18" i="2"/>
  <c r="I17" i="2"/>
  <c r="I16" i="2"/>
  <c r="D89" i="3"/>
  <c r="G87" i="3" l="1"/>
  <c r="B46" i="1"/>
  <c r="C46" i="1"/>
  <c r="E46" i="1"/>
  <c r="F46" i="1"/>
  <c r="G46" i="1" s="1"/>
  <c r="E89" i="3" l="1"/>
  <c r="F89" i="3" s="1"/>
  <c r="E97" i="1"/>
  <c r="E98" i="1"/>
  <c r="E99" i="1"/>
  <c r="E100" i="1"/>
  <c r="E101" i="1"/>
  <c r="E96" i="1"/>
  <c r="C96" i="1"/>
  <c r="B96" i="1"/>
  <c r="B87" i="1" s="1"/>
  <c r="E88" i="1"/>
  <c r="E89" i="1"/>
  <c r="E90" i="1"/>
  <c r="E91" i="1"/>
  <c r="E92" i="1"/>
  <c r="E87" i="1"/>
  <c r="C97" i="1"/>
  <c r="C98" i="1"/>
  <c r="C99" i="1"/>
  <c r="C100" i="1"/>
  <c r="C101" i="1"/>
  <c r="C88" i="1"/>
  <c r="C89" i="1"/>
  <c r="C90" i="1"/>
  <c r="C91" i="1"/>
  <c r="C92" i="1"/>
  <c r="C87" i="1"/>
  <c r="B97" i="1"/>
  <c r="B98" i="1"/>
  <c r="B99" i="1"/>
  <c r="B100" i="1"/>
  <c r="B101" i="1"/>
  <c r="G89" i="3" l="1"/>
  <c r="G88" i="3"/>
  <c r="G88" i="1"/>
  <c r="G97" i="1" s="1"/>
  <c r="G89" i="1"/>
  <c r="G98" i="1" s="1"/>
  <c r="G90" i="1"/>
  <c r="G99" i="1" s="1"/>
  <c r="G91" i="1"/>
  <c r="G100" i="1" s="1"/>
  <c r="G82" i="1"/>
  <c r="G92" i="1" s="1"/>
  <c r="G101" i="1" s="1"/>
  <c r="G77" i="1"/>
  <c r="G87" i="1" s="1"/>
  <c r="G96" i="1" s="1"/>
  <c r="F88" i="1"/>
  <c r="F97" i="1" s="1"/>
  <c r="F82" i="1"/>
  <c r="F77" i="1"/>
  <c r="E82" i="1"/>
  <c r="C82" i="1"/>
  <c r="C77" i="1"/>
  <c r="B88" i="1"/>
  <c r="B89" i="1"/>
  <c r="B90" i="1"/>
  <c r="B91" i="1"/>
  <c r="B92" i="1"/>
  <c r="B82" i="1"/>
  <c r="B77" i="1"/>
  <c r="E48" i="1"/>
  <c r="K18" i="1"/>
  <c r="J18" i="1"/>
  <c r="H18" i="1"/>
  <c r="G30" i="3"/>
  <c r="D62" i="2"/>
  <c r="H12" i="3"/>
  <c r="B63" i="2"/>
  <c r="I81" i="1" l="1"/>
  <c r="F91" i="1"/>
  <c r="F100" i="1" s="1"/>
  <c r="I79" i="1"/>
  <c r="F89" i="1"/>
  <c r="F98" i="1" s="1"/>
  <c r="I78" i="1"/>
  <c r="J82" i="1"/>
  <c r="I82" i="1"/>
  <c r="F92" i="1"/>
  <c r="F101" i="1" s="1"/>
  <c r="I80" i="1"/>
  <c r="F90" i="1"/>
  <c r="F99" i="1" s="1"/>
  <c r="I77" i="1"/>
  <c r="F87" i="1"/>
  <c r="F96" i="1" s="1"/>
  <c r="H72" i="1"/>
  <c r="F70" i="3"/>
  <c r="F69" i="3"/>
  <c r="F68" i="3"/>
  <c r="F67" i="3"/>
  <c r="E70" i="3"/>
  <c r="E69" i="3"/>
  <c r="E68" i="3"/>
  <c r="E67" i="3"/>
  <c r="G67" i="3" s="1"/>
  <c r="D70" i="3"/>
  <c r="D69" i="3"/>
  <c r="D68" i="3"/>
  <c r="D67" i="3"/>
  <c r="C70" i="3"/>
  <c r="C69" i="3"/>
  <c r="C68" i="3"/>
  <c r="C67" i="3"/>
  <c r="B70" i="3"/>
  <c r="B69" i="3"/>
  <c r="B68" i="3"/>
  <c r="B67" i="3"/>
  <c r="F63" i="3"/>
  <c r="F62" i="3"/>
  <c r="F61" i="3"/>
  <c r="F60" i="3"/>
  <c r="F59" i="3"/>
  <c r="E63" i="3"/>
  <c r="E62" i="3"/>
  <c r="E61" i="3"/>
  <c r="E60" i="3"/>
  <c r="E59" i="3"/>
  <c r="D63" i="3"/>
  <c r="D62" i="3"/>
  <c r="D61" i="3"/>
  <c r="D60" i="3"/>
  <c r="D59" i="3"/>
  <c r="C63" i="3"/>
  <c r="C62" i="3"/>
  <c r="C61" i="3"/>
  <c r="C60" i="3"/>
  <c r="C59" i="3"/>
  <c r="B63" i="3"/>
  <c r="B62" i="3"/>
  <c r="B61" i="3"/>
  <c r="B60" i="3"/>
  <c r="B59" i="3"/>
  <c r="D55" i="3"/>
  <c r="D54" i="3"/>
  <c r="D53" i="3"/>
  <c r="D52" i="3"/>
  <c r="D51" i="3"/>
  <c r="D50" i="3"/>
  <c r="C55" i="3"/>
  <c r="C54" i="3"/>
  <c r="C53" i="3"/>
  <c r="C52" i="3"/>
  <c r="C51" i="3"/>
  <c r="C50" i="3"/>
  <c r="B55" i="3"/>
  <c r="B54" i="3"/>
  <c r="B53" i="3"/>
  <c r="B52" i="3"/>
  <c r="B51" i="3"/>
  <c r="B50" i="3"/>
  <c r="A8" i="2" l="1"/>
  <c r="E47" i="1"/>
  <c r="E49" i="1"/>
  <c r="E50" i="1"/>
  <c r="E51" i="1"/>
  <c r="H19" i="1"/>
  <c r="J19" i="1"/>
  <c r="K19" i="1"/>
  <c r="H20" i="1"/>
  <c r="J20" i="1"/>
  <c r="K20" i="1"/>
  <c r="H21" i="1"/>
  <c r="J21" i="1"/>
  <c r="K21" i="1"/>
  <c r="H22" i="1"/>
  <c r="J22" i="1"/>
  <c r="K22" i="1"/>
  <c r="H23" i="1"/>
  <c r="J23" i="1"/>
  <c r="K23" i="1"/>
  <c r="H24" i="1"/>
  <c r="K24" i="1"/>
  <c r="B47" i="1" l="1"/>
  <c r="C47" i="1"/>
  <c r="F47" i="1"/>
  <c r="G47" i="1" s="1"/>
  <c r="B48" i="1"/>
  <c r="C48" i="1"/>
  <c r="F48" i="1"/>
  <c r="G48" i="1" s="1"/>
  <c r="B49" i="1"/>
  <c r="C49" i="1"/>
  <c r="F49" i="1"/>
  <c r="G49" i="1" s="1"/>
  <c r="B50" i="1"/>
  <c r="C50" i="1"/>
  <c r="F50" i="1"/>
  <c r="G50" i="1" s="1"/>
  <c r="B51" i="1" l="1"/>
  <c r="C51" i="1"/>
  <c r="F51" i="1"/>
  <c r="G51" i="1" s="1"/>
  <c r="H69" i="1" l="1"/>
  <c r="D60" i="2"/>
  <c r="G29" i="3"/>
  <c r="H38" i="2"/>
  <c r="D61" i="2"/>
  <c r="D48" i="5"/>
  <c r="F49" i="5"/>
  <c r="F48" i="5"/>
  <c r="F47" i="5"/>
  <c r="F46" i="5"/>
  <c r="E49" i="5"/>
  <c r="E48" i="5"/>
  <c r="E47" i="5"/>
  <c r="E46" i="5"/>
  <c r="G46" i="5" s="1"/>
  <c r="D49" i="5"/>
  <c r="D47" i="5"/>
  <c r="D46" i="5"/>
  <c r="F24" i="5"/>
  <c r="F32" i="5" s="1"/>
  <c r="F23" i="5"/>
  <c r="F31" i="5" s="1"/>
  <c r="F22" i="5"/>
  <c r="F30" i="5" s="1"/>
  <c r="F21" i="5"/>
  <c r="F29" i="5" s="1"/>
  <c r="D24" i="5"/>
  <c r="D32" i="5" s="1"/>
  <c r="D23" i="5"/>
  <c r="D31" i="5" s="1"/>
  <c r="D22" i="5"/>
  <c r="D30" i="5" s="1"/>
  <c r="D21" i="5"/>
  <c r="D29" i="5" s="1"/>
  <c r="E24" i="5"/>
  <c r="E32" i="5" s="1"/>
  <c r="E23" i="5"/>
  <c r="E31" i="5" s="1"/>
  <c r="E22" i="5"/>
  <c r="E30" i="5" s="1"/>
  <c r="G30" i="5" s="1"/>
  <c r="E21" i="5"/>
  <c r="E29" i="5" s="1"/>
  <c r="G13" i="5"/>
  <c r="G14" i="5"/>
  <c r="G15" i="5"/>
  <c r="G16" i="5"/>
  <c r="G22" i="5" l="1"/>
  <c r="D70" i="2"/>
  <c r="H96" i="1"/>
  <c r="B46" i="4" l="1"/>
  <c r="D46" i="4"/>
  <c r="D49" i="4"/>
  <c r="E49" i="4"/>
  <c r="B49" i="4"/>
  <c r="C46" i="4"/>
  <c r="B47" i="4"/>
  <c r="C47" i="4"/>
  <c r="C48" i="4"/>
  <c r="C49" i="4"/>
  <c r="H16" i="2" l="1"/>
  <c r="K38" i="2"/>
  <c r="J38" i="2"/>
  <c r="I38" i="2"/>
  <c r="I68" i="3"/>
  <c r="I70" i="3"/>
  <c r="I69" i="3"/>
  <c r="I67" i="3"/>
  <c r="I53" i="3"/>
  <c r="I54" i="3"/>
  <c r="I51" i="3"/>
  <c r="I55" i="3"/>
  <c r="H54" i="3"/>
  <c r="H53" i="3"/>
  <c r="G53" i="3"/>
  <c r="G55" i="3"/>
  <c r="G54" i="3"/>
  <c r="H55" i="3"/>
  <c r="I52" i="3"/>
  <c r="H52" i="3"/>
  <c r="G52" i="3"/>
  <c r="H51" i="3"/>
  <c r="G51" i="3"/>
  <c r="I50" i="3"/>
  <c r="H50" i="3"/>
  <c r="G50" i="3"/>
  <c r="J29" i="3"/>
  <c r="J34" i="3"/>
  <c r="I34" i="3"/>
  <c r="H34" i="3"/>
  <c r="G34" i="3"/>
  <c r="J33" i="3"/>
  <c r="I33" i="3"/>
  <c r="H33" i="3"/>
  <c r="G33" i="3"/>
  <c r="J32" i="3"/>
  <c r="I32" i="3"/>
  <c r="H32" i="3"/>
  <c r="G32" i="3"/>
  <c r="J31" i="3"/>
  <c r="I31" i="3"/>
  <c r="H31" i="3"/>
  <c r="G31" i="3"/>
  <c r="J30" i="3"/>
  <c r="I30" i="3"/>
  <c r="H30" i="3"/>
  <c r="I29" i="3"/>
  <c r="H29" i="3"/>
  <c r="J12" i="3"/>
  <c r="J17" i="3"/>
  <c r="H17" i="3"/>
  <c r="J16" i="3"/>
  <c r="H16" i="3"/>
  <c r="J15" i="3"/>
  <c r="H15" i="3"/>
  <c r="J14" i="3"/>
  <c r="H14" i="3"/>
  <c r="J13" i="3"/>
  <c r="H13" i="3"/>
  <c r="H19" i="2"/>
  <c r="H17" i="2"/>
  <c r="J16" i="2"/>
  <c r="J21" i="2"/>
  <c r="H21" i="2"/>
  <c r="J20" i="2"/>
  <c r="H20" i="2"/>
  <c r="J19" i="2"/>
  <c r="J18" i="2"/>
  <c r="H18" i="2"/>
  <c r="J17" i="2"/>
  <c r="I67" i="1"/>
  <c r="I68" i="1"/>
  <c r="I69" i="1"/>
  <c r="I70" i="1"/>
  <c r="I71" i="1"/>
  <c r="I72" i="1"/>
  <c r="J68" i="1"/>
  <c r="J69" i="1"/>
  <c r="J70" i="1"/>
  <c r="J71" i="1"/>
  <c r="J72" i="1"/>
  <c r="J67" i="1"/>
  <c r="J78" i="1"/>
  <c r="H78" i="1" l="1"/>
  <c r="H25" i="1" l="1"/>
  <c r="C47" i="5"/>
  <c r="B47" i="5"/>
  <c r="C30" i="5"/>
  <c r="B30" i="5"/>
  <c r="I22" i="5"/>
  <c r="C22" i="5"/>
  <c r="B22" i="5"/>
  <c r="H14" i="5"/>
  <c r="I14" i="5"/>
  <c r="J14" i="5"/>
  <c r="H71" i="1"/>
  <c r="H70" i="1"/>
  <c r="H68" i="1"/>
  <c r="J15" i="4"/>
  <c r="J16" i="4"/>
  <c r="J17" i="4"/>
  <c r="J14" i="4"/>
  <c r="I30" i="5" l="1"/>
  <c r="H30" i="5"/>
  <c r="I47" i="5"/>
  <c r="H47" i="5"/>
  <c r="G47" i="5"/>
  <c r="H22" i="5"/>
  <c r="G14" i="4"/>
  <c r="G15" i="4"/>
  <c r="G16" i="4"/>
  <c r="G17" i="4"/>
  <c r="H13" i="5"/>
  <c r="H15" i="5" l="1"/>
  <c r="H16" i="5"/>
  <c r="B24" i="5" l="1"/>
  <c r="F60" i="2"/>
  <c r="I60" i="2" s="1"/>
  <c r="H67" i="1"/>
  <c r="I59" i="3" l="1"/>
  <c r="J100" i="1"/>
  <c r="J99" i="1"/>
  <c r="J98" i="1"/>
  <c r="J97" i="1"/>
  <c r="J92" i="1"/>
  <c r="J91" i="1"/>
  <c r="J90" i="1"/>
  <c r="J89" i="1"/>
  <c r="J88" i="1"/>
  <c r="J87" i="1"/>
  <c r="J81" i="1"/>
  <c r="J80" i="1"/>
  <c r="J79" i="1"/>
  <c r="J77" i="1"/>
  <c r="D32" i="4"/>
  <c r="I24" i="5"/>
  <c r="I23" i="5"/>
  <c r="I21" i="5"/>
  <c r="C49" i="5"/>
  <c r="C48" i="5"/>
  <c r="C46" i="5"/>
  <c r="B49" i="5"/>
  <c r="B48" i="5"/>
  <c r="B46" i="5"/>
  <c r="G80" i="2"/>
  <c r="G79" i="2"/>
  <c r="G78" i="2"/>
  <c r="G77" i="2"/>
  <c r="F80" i="2"/>
  <c r="J80" i="2" s="1"/>
  <c r="F79" i="2"/>
  <c r="J79" i="2" s="1"/>
  <c r="F78" i="2"/>
  <c r="J78" i="2" s="1"/>
  <c r="F77" i="2"/>
  <c r="E80" i="2"/>
  <c r="E79" i="2"/>
  <c r="E78" i="2"/>
  <c r="E77" i="2"/>
  <c r="C80" i="2"/>
  <c r="C79" i="2"/>
  <c r="C78" i="2"/>
  <c r="C77" i="2"/>
  <c r="B80" i="2"/>
  <c r="B79" i="2"/>
  <c r="B78" i="2"/>
  <c r="B77" i="2"/>
  <c r="G72" i="2"/>
  <c r="G71" i="2"/>
  <c r="G70" i="2"/>
  <c r="G69" i="2"/>
  <c r="F72" i="2"/>
  <c r="F71" i="2"/>
  <c r="F70" i="2"/>
  <c r="F69" i="2"/>
  <c r="E72" i="2"/>
  <c r="E71" i="2"/>
  <c r="E70" i="2"/>
  <c r="E69" i="2"/>
  <c r="C72" i="2"/>
  <c r="C71" i="2"/>
  <c r="C70" i="2"/>
  <c r="C69" i="2"/>
  <c r="B72" i="2"/>
  <c r="B71" i="2"/>
  <c r="B70" i="2"/>
  <c r="B69" i="2"/>
  <c r="G63" i="2"/>
  <c r="J63" i="2" s="1"/>
  <c r="G62" i="2"/>
  <c r="J62" i="2" s="1"/>
  <c r="G61" i="2"/>
  <c r="J61" i="2" s="1"/>
  <c r="G60" i="2"/>
  <c r="J60" i="2" s="1"/>
  <c r="F63" i="2"/>
  <c r="I63" i="2" s="1"/>
  <c r="F62" i="2"/>
  <c r="I62" i="2" s="1"/>
  <c r="F61" i="2"/>
  <c r="H60" i="2"/>
  <c r="E63" i="2"/>
  <c r="E62" i="2"/>
  <c r="E61" i="2"/>
  <c r="E60" i="2"/>
  <c r="C63" i="2"/>
  <c r="C62" i="2"/>
  <c r="C61" i="2"/>
  <c r="C60" i="2"/>
  <c r="B62" i="2"/>
  <c r="B61" i="2"/>
  <c r="B60" i="2"/>
  <c r="C32" i="5"/>
  <c r="C31" i="5"/>
  <c r="C29" i="5"/>
  <c r="C24" i="5"/>
  <c r="C23" i="5"/>
  <c r="C21" i="5"/>
  <c r="B32" i="5"/>
  <c r="B31" i="5"/>
  <c r="B29" i="5"/>
  <c r="B23" i="5"/>
  <c r="B21" i="5"/>
  <c r="J13" i="5"/>
  <c r="I13" i="5"/>
  <c r="D78" i="2"/>
  <c r="D77" i="2"/>
  <c r="I15" i="4"/>
  <c r="I16" i="4"/>
  <c r="I17" i="4"/>
  <c r="I14" i="4"/>
  <c r="H15" i="4"/>
  <c r="H16" i="4"/>
  <c r="H17" i="4"/>
  <c r="H14" i="4"/>
  <c r="E22" i="4"/>
  <c r="E23" i="4"/>
  <c r="K43" i="2"/>
  <c r="J43" i="2"/>
  <c r="I43" i="2"/>
  <c r="H43" i="2"/>
  <c r="K42" i="2"/>
  <c r="J42" i="2"/>
  <c r="I42" i="2"/>
  <c r="H42" i="2"/>
  <c r="D79" i="2"/>
  <c r="D80" i="2"/>
  <c r="I49" i="4"/>
  <c r="E48" i="4"/>
  <c r="I48" i="4" s="1"/>
  <c r="E47" i="4"/>
  <c r="I47" i="4" s="1"/>
  <c r="E46" i="4"/>
  <c r="D48" i="4"/>
  <c r="D47" i="4"/>
  <c r="C32" i="4"/>
  <c r="C31" i="4"/>
  <c r="C30" i="4"/>
  <c r="C29" i="4"/>
  <c r="B32" i="4"/>
  <c r="B31" i="4"/>
  <c r="B30" i="4"/>
  <c r="B29" i="4"/>
  <c r="E32" i="4"/>
  <c r="E31" i="4"/>
  <c r="E30" i="4"/>
  <c r="E29" i="4"/>
  <c r="D31" i="4"/>
  <c r="D30" i="4"/>
  <c r="D29" i="4"/>
  <c r="D25" i="4"/>
  <c r="D24" i="4"/>
  <c r="D23" i="4"/>
  <c r="D22" i="4"/>
  <c r="C25" i="4"/>
  <c r="C24" i="4"/>
  <c r="C23" i="4"/>
  <c r="C22" i="4"/>
  <c r="B25" i="4"/>
  <c r="B24" i="4"/>
  <c r="B48" i="4" s="1"/>
  <c r="B23" i="4"/>
  <c r="B22" i="4"/>
  <c r="E25" i="4"/>
  <c r="E24" i="4"/>
  <c r="H39" i="2"/>
  <c r="I39" i="2"/>
  <c r="J39" i="2"/>
  <c r="K39" i="2"/>
  <c r="H40" i="2"/>
  <c r="I40" i="2"/>
  <c r="J40" i="2"/>
  <c r="K40" i="2"/>
  <c r="H41" i="2"/>
  <c r="I41" i="2"/>
  <c r="J41" i="2"/>
  <c r="K41" i="2"/>
  <c r="J15" i="5"/>
  <c r="J16" i="5"/>
  <c r="I15" i="5"/>
  <c r="I16" i="5"/>
  <c r="H87" i="1" l="1"/>
  <c r="I87" i="1"/>
  <c r="G46" i="4"/>
  <c r="I46" i="4"/>
  <c r="G25" i="4"/>
  <c r="H25" i="4"/>
  <c r="I30" i="4"/>
  <c r="H30" i="4"/>
  <c r="G30" i="4"/>
  <c r="H23" i="4"/>
  <c r="G23" i="4"/>
  <c r="I31" i="4"/>
  <c r="H31" i="4"/>
  <c r="G31" i="4"/>
  <c r="H22" i="4"/>
  <c r="G22" i="4"/>
  <c r="H29" i="4"/>
  <c r="G29" i="4"/>
  <c r="I29" i="4"/>
  <c r="I32" i="4"/>
  <c r="H32" i="4"/>
  <c r="G32" i="4"/>
  <c r="H24" i="4"/>
  <c r="G24" i="4"/>
  <c r="H23" i="5"/>
  <c r="G23" i="5"/>
  <c r="I46" i="5"/>
  <c r="H46" i="5"/>
  <c r="I32" i="5"/>
  <c r="H32" i="5"/>
  <c r="G32" i="5"/>
  <c r="G24" i="5"/>
  <c r="H24" i="5"/>
  <c r="I29" i="5"/>
  <c r="H29" i="5"/>
  <c r="G29" i="5"/>
  <c r="I31" i="5"/>
  <c r="H31" i="5"/>
  <c r="G31" i="5"/>
  <c r="I48" i="5"/>
  <c r="H48" i="5"/>
  <c r="G48" i="5"/>
  <c r="I49" i="5"/>
  <c r="H49" i="5"/>
  <c r="G49" i="5"/>
  <c r="H21" i="5"/>
  <c r="G21" i="5"/>
  <c r="J69" i="2"/>
  <c r="I69" i="2"/>
  <c r="H69" i="2"/>
  <c r="H71" i="2"/>
  <c r="I71" i="2"/>
  <c r="I70" i="2"/>
  <c r="H70" i="2"/>
  <c r="I72" i="2"/>
  <c r="H72" i="2"/>
  <c r="H61" i="2"/>
  <c r="I61" i="2"/>
  <c r="H77" i="2"/>
  <c r="J77" i="2"/>
  <c r="J96" i="1"/>
  <c r="H77" i="1"/>
  <c r="F47" i="4"/>
  <c r="H59" i="3"/>
  <c r="D63" i="2"/>
  <c r="D69" i="2"/>
  <c r="D71" i="2"/>
  <c r="D72" i="2"/>
  <c r="I77" i="2"/>
  <c r="G59" i="3"/>
  <c r="F32" i="4"/>
  <c r="F31" i="4"/>
  <c r="G47" i="4"/>
  <c r="F30" i="4"/>
  <c r="G48" i="4"/>
  <c r="F49" i="4"/>
  <c r="F48" i="4"/>
  <c r="H49" i="4"/>
  <c r="H48" i="4"/>
  <c r="H47" i="4"/>
  <c r="F25" i="4"/>
  <c r="I25" i="4" s="1"/>
  <c r="G49" i="4"/>
  <c r="F24" i="4"/>
  <c r="I24" i="4" s="1"/>
  <c r="F23" i="4"/>
  <c r="I23" i="4" s="1"/>
  <c r="F29" i="4"/>
  <c r="H46" i="4"/>
  <c r="F22" i="4"/>
  <c r="I22" i="4" s="1"/>
  <c r="F46" i="4"/>
  <c r="I88" i="1" l="1"/>
  <c r="I89" i="1"/>
  <c r="I90" i="1"/>
  <c r="I91" i="1"/>
  <c r="H88" i="1"/>
  <c r="H89" i="1"/>
  <c r="H90" i="1"/>
  <c r="H91" i="1"/>
  <c r="H79" i="1"/>
  <c r="H80" i="1"/>
  <c r="H81" i="1"/>
  <c r="H82" i="1"/>
  <c r="I60" i="3"/>
  <c r="I61" i="3"/>
  <c r="I62" i="3"/>
  <c r="I63" i="3"/>
  <c r="H60" i="3"/>
  <c r="H61" i="3"/>
  <c r="H62" i="3"/>
  <c r="H63" i="3"/>
  <c r="G60" i="3"/>
  <c r="G61" i="3"/>
  <c r="G62" i="3"/>
  <c r="G63" i="3"/>
  <c r="G68" i="3"/>
  <c r="G69" i="3"/>
  <c r="G70" i="3"/>
  <c r="H68" i="3"/>
  <c r="H69" i="3"/>
  <c r="H70" i="3"/>
  <c r="H67" i="3"/>
  <c r="I96" i="1"/>
  <c r="I97" i="1"/>
  <c r="I98" i="1"/>
  <c r="I99" i="1"/>
  <c r="I100" i="1"/>
  <c r="H97" i="1"/>
  <c r="H98" i="1"/>
  <c r="H99" i="1"/>
  <c r="H100" i="1"/>
  <c r="A8" i="5" l="1"/>
  <c r="J72" i="2"/>
  <c r="J71" i="2"/>
  <c r="J70" i="2"/>
  <c r="H63" i="2"/>
  <c r="H62" i="2"/>
  <c r="I80" i="2"/>
  <c r="H80" i="2"/>
  <c r="I79" i="2"/>
  <c r="H79" i="2"/>
  <c r="I78" i="2"/>
  <c r="H78" i="2"/>
  <c r="A8" i="3" l="1"/>
  <c r="H92" i="1" l="1"/>
  <c r="I101" i="1" l="1"/>
  <c r="J101" i="1"/>
  <c r="H101" i="1"/>
  <c r="I92" i="1"/>
</calcChain>
</file>

<file path=xl/sharedStrings.xml><?xml version="1.0" encoding="utf-8"?>
<sst xmlns="http://schemas.openxmlformats.org/spreadsheetml/2006/main" count="508" uniqueCount="156">
  <si>
    <t>MELBOURNE EXPORT</t>
  </si>
  <si>
    <t xml:space="preserve">LCL SAILING SCHEDULE </t>
  </si>
  <si>
    <t xml:space="preserve">BUSAN </t>
  </si>
  <si>
    <t>Vessel</t>
  </si>
  <si>
    <t>VOY</t>
  </si>
  <si>
    <t>Depot
Cut Off</t>
  </si>
  <si>
    <t>ETD
Melbourne</t>
  </si>
  <si>
    <t xml:space="preserve">ETA
Busan </t>
  </si>
  <si>
    <t xml:space="preserve">HONG KONG </t>
  </si>
  <si>
    <t>ETA
Hong Kong</t>
  </si>
  <si>
    <t>SHANGHAI</t>
  </si>
  <si>
    <t>ETA
Shanghai</t>
  </si>
  <si>
    <t>PORT KELANG</t>
  </si>
  <si>
    <t>ETA
Port Kelang</t>
  </si>
  <si>
    <t>SINGAPORE</t>
  </si>
  <si>
    <t>ETA
Singapore</t>
  </si>
  <si>
    <t>ETA
Bangkok</t>
  </si>
  <si>
    <t>ETA
Keelung</t>
  </si>
  <si>
    <t>ETA
Dubai</t>
  </si>
  <si>
    <t xml:space="preserve">UK &amp; EUROPE </t>
  </si>
  <si>
    <r>
      <rPr>
        <b/>
        <sz val="14"/>
        <color theme="1"/>
        <rFont val="Nyala"/>
      </rPr>
      <t>ETA</t>
    </r>
    <r>
      <rPr>
        <b/>
        <sz val="11"/>
        <color theme="1"/>
        <rFont val="Nyala"/>
      </rPr>
      <t xml:space="preserve">
Southampton</t>
    </r>
  </si>
  <si>
    <r>
      <t xml:space="preserve">ETA
</t>
    </r>
    <r>
      <rPr>
        <b/>
        <sz val="12"/>
        <color theme="1"/>
        <rFont val="Nyala"/>
      </rPr>
      <t>Hamburg</t>
    </r>
  </si>
  <si>
    <t>ETA
Rotterdam</t>
  </si>
  <si>
    <t>USA</t>
  </si>
  <si>
    <r>
      <t xml:space="preserve">ETA
</t>
    </r>
    <r>
      <rPr>
        <b/>
        <sz val="12"/>
        <color theme="1"/>
        <rFont val="Nyala"/>
      </rPr>
      <t>Los Angeles</t>
    </r>
  </si>
  <si>
    <r>
      <t xml:space="preserve">ETA
</t>
    </r>
    <r>
      <rPr>
        <b/>
        <sz val="12"/>
        <color theme="1"/>
        <rFont val="Nyala"/>
      </rPr>
      <t xml:space="preserve">New York </t>
    </r>
  </si>
  <si>
    <t>NEW ZEALAND</t>
  </si>
  <si>
    <t>ETA
Auckland</t>
  </si>
  <si>
    <t>ETA
Lyttleton</t>
  </si>
  <si>
    <t>ETA
Wellington</t>
  </si>
  <si>
    <t xml:space="preserve">* All Dates are correct at time of issue, however are subject to change without notice. </t>
  </si>
  <si>
    <t>* Please ensure driver has the appropriate paperwork when delivering in cargo, to avoid being turned away.</t>
  </si>
  <si>
    <t>* Paperwork must state Asea360 booking number and "ASEA360 STACK"</t>
  </si>
  <si>
    <t xml:space="preserve">* DG cargo must only be delivered on last day of cut off. </t>
  </si>
  <si>
    <t xml:space="preserve">* All Business transactions are in accordance with Asea360 Consolidation's standard terms and conditions and can be obtained upon request. </t>
  </si>
  <si>
    <t>SYDNEY EXPORT</t>
  </si>
  <si>
    <t>Cut Off</t>
  </si>
  <si>
    <t>ETD
Sydney</t>
  </si>
  <si>
    <t>HONG KONG</t>
  </si>
  <si>
    <r>
      <t xml:space="preserve">ETA
</t>
    </r>
    <r>
      <rPr>
        <b/>
        <sz val="11"/>
        <color theme="1"/>
        <rFont val="Nyala"/>
      </rPr>
      <t>Ho Chi Minh</t>
    </r>
  </si>
  <si>
    <t>OOCL YOKOHAMA</t>
  </si>
  <si>
    <t>BRISBANE EXPORT</t>
  </si>
  <si>
    <t>ETD
Brisbane</t>
  </si>
  <si>
    <t>FREMANTLE EXPORT</t>
  </si>
  <si>
    <t>ETD
Fremantle</t>
  </si>
  <si>
    <t>ADELAIDE EXPORT</t>
  </si>
  <si>
    <t>ETD
Adelaide</t>
  </si>
  <si>
    <t>Receivals</t>
  </si>
  <si>
    <t>Start</t>
  </si>
  <si>
    <t xml:space="preserve">   upon request. </t>
  </si>
  <si>
    <t xml:space="preserve">* All Business transactions are in accordance with Asea360 Consolidation's standard terms and conditions and can be obtained </t>
  </si>
  <si>
    <t xml:space="preserve">NEW ZEALAND                 </t>
  </si>
  <si>
    <t>KOTA LARIS</t>
  </si>
  <si>
    <t xml:space="preserve">* Time Slot bookings are required for all export delivers via Inbound connect booking system.     </t>
  </si>
  <si>
    <t>OOCL CHICAGO</t>
  </si>
  <si>
    <r>
      <t xml:space="preserve">ETA
</t>
    </r>
    <r>
      <rPr>
        <b/>
        <sz val="11"/>
        <color theme="1"/>
        <rFont val="Nyala"/>
      </rPr>
      <t>Port Kelang</t>
    </r>
  </si>
  <si>
    <t>COSCO GENOA</t>
  </si>
  <si>
    <t>KOTA LUMAYAN</t>
  </si>
  <si>
    <t>ANL TASMAN TRADER</t>
  </si>
  <si>
    <t>EVER UNICORN</t>
  </si>
  <si>
    <t>ETA
Busan</t>
  </si>
  <si>
    <t>ETA
Tokyo</t>
  </si>
  <si>
    <t xml:space="preserve">ETA
Colombo </t>
  </si>
  <si>
    <t>ETA
Nhava Sheva</t>
  </si>
  <si>
    <t>ETA
Chicago</t>
  </si>
  <si>
    <t>ETA
Hamburg</t>
  </si>
  <si>
    <r>
      <rPr>
        <b/>
        <sz val="14"/>
        <color theme="1"/>
        <rFont val="Nyala"/>
      </rPr>
      <t>ETA</t>
    </r>
    <r>
      <rPr>
        <b/>
        <sz val="11"/>
        <color theme="1"/>
        <rFont val="Nyala"/>
      </rPr>
      <t xml:space="preserve">
</t>
    </r>
    <r>
      <rPr>
        <b/>
        <sz val="13"/>
        <color theme="1"/>
        <rFont val="Nyala"/>
      </rPr>
      <t>Southampton</t>
    </r>
  </si>
  <si>
    <t>ETA
Qingdao</t>
  </si>
  <si>
    <t>MIDDLE EAST / INDIA</t>
  </si>
  <si>
    <t xml:space="preserve">HO CHI MINH  </t>
  </si>
  <si>
    <t>ETA
Ho Chi Minh</t>
  </si>
  <si>
    <t>CMA CGM SEMARANG</t>
  </si>
  <si>
    <t>CMA CGM QUELIMANE</t>
  </si>
  <si>
    <t>OOCL BRISBANE</t>
  </si>
  <si>
    <t>171N</t>
  </si>
  <si>
    <t>ETA
Seattle</t>
  </si>
  <si>
    <t>JOGELA</t>
  </si>
  <si>
    <t>HYUNDAI GRACE</t>
  </si>
  <si>
    <t>TBA</t>
  </si>
  <si>
    <t>WIDE HOTEL</t>
  </si>
  <si>
    <t>OOCL ITALY</t>
  </si>
  <si>
    <t>KETA</t>
  </si>
  <si>
    <t>OOCL HOUSTON</t>
  </si>
  <si>
    <t>CUT OFF</t>
  </si>
  <si>
    <t>ANL KIWI TRADER</t>
  </si>
  <si>
    <t>HANSA HOMBURG</t>
  </si>
  <si>
    <t>105N</t>
  </si>
  <si>
    <t xml:space="preserve">KETA </t>
  </si>
  <si>
    <t>--</t>
  </si>
  <si>
    <t xml:space="preserve">HANSA HOMBURG </t>
  </si>
  <si>
    <t>EVER ULYSSES</t>
  </si>
  <si>
    <t>0036N</t>
  </si>
  <si>
    <t>ETA
Nagoya</t>
  </si>
  <si>
    <t>ETA
Yokohama</t>
  </si>
  <si>
    <t>ETA
Ningbo</t>
  </si>
  <si>
    <t>ETA
Xingang</t>
  </si>
  <si>
    <r>
      <t xml:space="preserve">ETA
</t>
    </r>
    <r>
      <rPr>
        <b/>
        <sz val="10"/>
        <color theme="1"/>
        <rFont val="Nyala"/>
      </rPr>
      <t>Ho Chi Minh</t>
    </r>
  </si>
  <si>
    <t>ETA
Southampton</t>
  </si>
  <si>
    <t>084N</t>
  </si>
  <si>
    <t>ETA Lyttleton (DIRECT)</t>
  </si>
  <si>
    <t>ETA
Wellington (via AKL)</t>
  </si>
  <si>
    <t>0170N</t>
  </si>
  <si>
    <t>COSCO SINGAPORE</t>
  </si>
  <si>
    <t>087N</t>
  </si>
  <si>
    <t>203N</t>
  </si>
  <si>
    <t>KOTA LAMBAI</t>
  </si>
  <si>
    <t>OOCL KUALA LUMPUR</t>
  </si>
  <si>
    <t>176N</t>
  </si>
  <si>
    <t>175N</t>
  </si>
  <si>
    <t>235N</t>
  </si>
  <si>
    <t>OOCL PANAMA</t>
  </si>
  <si>
    <t>NYK FUSHIMI</t>
  </si>
  <si>
    <t>HYUNDAI PRIVILEGE</t>
  </si>
  <si>
    <t>0107N</t>
  </si>
  <si>
    <t>141N</t>
  </si>
  <si>
    <t>319N</t>
  </si>
  <si>
    <t>173N</t>
  </si>
  <si>
    <t>186N</t>
  </si>
  <si>
    <t>0143N</t>
  </si>
  <si>
    <t>0164N</t>
  </si>
  <si>
    <t>197N</t>
  </si>
  <si>
    <t>Depot Cut off</t>
  </si>
  <si>
    <t>2447</t>
  </si>
  <si>
    <t>GSL KITHIRA</t>
  </si>
  <si>
    <t>181N</t>
  </si>
  <si>
    <t>449N</t>
  </si>
  <si>
    <t>OOCL DURBAN</t>
  </si>
  <si>
    <t>027N</t>
  </si>
  <si>
    <t>OOCL BEIJING</t>
  </si>
  <si>
    <t>115N</t>
  </si>
  <si>
    <t xml:space="preserve">* Time Slot bookings are required for all export delivers via Inbound connect booking system to The Cargo Warehouse (NZ shipments).     </t>
  </si>
  <si>
    <t>COSCO HONG KONG</t>
  </si>
  <si>
    <t>191N</t>
  </si>
  <si>
    <t>085N</t>
  </si>
  <si>
    <t>106N</t>
  </si>
  <si>
    <t>0037N</t>
  </si>
  <si>
    <t>2449</t>
  </si>
  <si>
    <t>200N</t>
  </si>
  <si>
    <t>OOCL TEXAS</t>
  </si>
  <si>
    <t>215N</t>
  </si>
  <si>
    <t>OREA</t>
  </si>
  <si>
    <t>192N</t>
  </si>
  <si>
    <t>ANL GIPPSLAND</t>
  </si>
  <si>
    <t>079N</t>
  </si>
  <si>
    <t>088N</t>
  </si>
  <si>
    <t>0171N</t>
  </si>
  <si>
    <t>ADL Depot Cut off</t>
  </si>
  <si>
    <t>177N</t>
  </si>
  <si>
    <t>204N</t>
  </si>
  <si>
    <t>COSCO ISTANBUL</t>
  </si>
  <si>
    <t>078N</t>
  </si>
  <si>
    <t xml:space="preserve">NAVIOS MIAMI </t>
  </si>
  <si>
    <t>GSL SYRON</t>
  </si>
  <si>
    <t>450N</t>
  </si>
  <si>
    <t>129N</t>
  </si>
  <si>
    <t>25th NOV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</si>
</sst>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409]dd\-mmm\-yy;@"/>
    <numFmt numFmtId="165" formatCode="[$-409]d\-mmm\-yy;@"/>
    <numFmt numFmtId="166" formatCode="[$$-409]#,##0.00"/>
  </numFmts>
  <fonts count="4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8"/>
      <name val="Arial"/>
      <family val="2"/>
    </font>
    <font>
      <sz val="10.5"/>
      <name val="Arial Narrow"/>
      <family val="2"/>
    </font>
    <font>
      <b/>
      <sz val="10.5"/>
      <name val="Arial Narrow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28"/>
      <color theme="4"/>
      <name val="Cambria"/>
      <family val="1"/>
    </font>
    <font>
      <b/>
      <sz val="14"/>
      <color theme="1"/>
      <name val="Nyala"/>
    </font>
    <font>
      <sz val="14"/>
      <name val="Arial Narrow"/>
      <family val="2"/>
    </font>
    <font>
      <sz val="14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yala"/>
    </font>
    <font>
      <b/>
      <sz val="24"/>
      <name val="Nyala"/>
    </font>
    <font>
      <b/>
      <sz val="11"/>
      <color theme="1"/>
      <name val="Nyala"/>
    </font>
    <font>
      <b/>
      <sz val="10"/>
      <name val="Arial"/>
      <family val="2"/>
    </font>
    <font>
      <b/>
      <sz val="10"/>
      <color rgb="FF002060"/>
      <name val="Arial"/>
      <family val="2"/>
    </font>
    <font>
      <b/>
      <sz val="36"/>
      <color theme="4"/>
      <name val="Cambria"/>
      <family val="1"/>
    </font>
    <font>
      <sz val="14"/>
      <color theme="0"/>
      <name val="Arial"/>
      <family val="2"/>
    </font>
    <font>
      <b/>
      <sz val="14"/>
      <name val="Calibri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.5"/>
      <name val="Arial Narrow"/>
      <family val="2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3"/>
      <color theme="1"/>
      <name val="Nyala"/>
    </font>
    <font>
      <sz val="11"/>
      <name val="돋움"/>
      <family val="2"/>
      <charset val="129"/>
    </font>
    <font>
      <sz val="10.5"/>
      <name val="Arial Narrow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b/>
      <sz val="10"/>
      <color theme="1"/>
      <name val="Nyala"/>
    </font>
    <font>
      <sz val="10.5"/>
      <name val="Arial Narrow"/>
      <family val="2"/>
    </font>
    <font>
      <b/>
      <sz val="14"/>
      <color rgb="FF000000"/>
      <name val="Calibri"/>
    </font>
    <font>
      <b/>
      <sz val="14"/>
      <color rgb="FFFF0000"/>
      <name val="Nyala"/>
    </font>
    <font>
      <b/>
      <sz val="14"/>
      <color rgb="FFFF0000"/>
      <name val="Calibri"/>
      <family val="2"/>
      <scheme val="minor"/>
    </font>
    <font>
      <b/>
      <sz val="14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2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9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37" fillId="0" borderId="0"/>
  </cellStyleXfs>
  <cellXfs count="282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5" fillId="2" borderId="0" xfId="2" applyFont="1" applyFill="1"/>
    <xf numFmtId="164" fontId="14" fillId="2" borderId="0" xfId="2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4" borderId="7" xfId="0" quotePrefix="1" applyFont="1" applyFill="1" applyBorder="1"/>
    <xf numFmtId="16" fontId="17" fillId="4" borderId="8" xfId="0" applyNumberFormat="1" applyFont="1" applyFill="1" applyBorder="1" applyAlignment="1">
      <alignment horizontal="center"/>
    </xf>
    <xf numFmtId="0" fontId="17" fillId="4" borderId="9" xfId="0" quotePrefix="1" applyFont="1" applyFill="1" applyBorder="1"/>
    <xf numFmtId="0" fontId="17" fillId="4" borderId="10" xfId="0" quotePrefix="1" applyFont="1" applyFill="1" applyBorder="1" applyAlignment="1">
      <alignment horizontal="left"/>
    </xf>
    <xf numFmtId="16" fontId="17" fillId="4" borderId="10" xfId="0" applyNumberFormat="1" applyFont="1" applyFill="1" applyBorder="1" applyAlignment="1">
      <alignment horizontal="center"/>
    </xf>
    <xf numFmtId="16" fontId="17" fillId="4" borderId="11" xfId="0" applyNumberFormat="1" applyFont="1" applyFill="1" applyBorder="1" applyAlignment="1">
      <alignment horizontal="center"/>
    </xf>
    <xf numFmtId="164" fontId="12" fillId="2" borderId="0" xfId="0" applyNumberFormat="1" applyFont="1" applyFill="1" applyAlignment="1">
      <alignment vertical="center"/>
    </xf>
    <xf numFmtId="0" fontId="17" fillId="4" borderId="7" xfId="0" applyFont="1" applyFill="1" applyBorder="1"/>
    <xf numFmtId="0" fontId="17" fillId="4" borderId="9" xfId="0" applyFont="1" applyFill="1" applyBorder="1"/>
    <xf numFmtId="164" fontId="1" fillId="2" borderId="0" xfId="1" applyNumberFormat="1" applyFill="1" applyBorder="1" applyAlignment="1" applyProtection="1">
      <alignment horizontal="center" vertical="center"/>
    </xf>
    <xf numFmtId="16" fontId="17" fillId="2" borderId="0" xfId="0" applyNumberFormat="1" applyFont="1" applyFill="1" applyAlignment="1">
      <alignment horizontal="center"/>
    </xf>
    <xf numFmtId="0" fontId="16" fillId="4" borderId="7" xfId="0" applyFont="1" applyFill="1" applyBorder="1"/>
    <xf numFmtId="0" fontId="16" fillId="4" borderId="9" xfId="0" applyFont="1" applyFill="1" applyBorder="1"/>
    <xf numFmtId="0" fontId="16" fillId="4" borderId="10" xfId="0" quotePrefix="1" applyFont="1" applyFill="1" applyBorder="1" applyAlignment="1">
      <alignment horizontal="left"/>
    </xf>
    <xf numFmtId="16" fontId="16" fillId="4" borderId="10" xfId="0" applyNumberFormat="1" applyFont="1" applyFill="1" applyBorder="1" applyAlignment="1">
      <alignment horizontal="center"/>
    </xf>
    <xf numFmtId="164" fontId="5" fillId="2" borderId="0" xfId="3" applyFont="1" applyFill="1" applyAlignment="1">
      <alignment horizontal="center"/>
    </xf>
    <xf numFmtId="16" fontId="16" fillId="4" borderId="8" xfId="0" applyNumberFormat="1" applyFont="1" applyFill="1" applyBorder="1" applyAlignment="1">
      <alignment horizontal="center"/>
    </xf>
    <xf numFmtId="16" fontId="16" fillId="4" borderId="11" xfId="0" applyNumberFormat="1" applyFont="1" applyFill="1" applyBorder="1" applyAlignment="1">
      <alignment horizontal="center"/>
    </xf>
    <xf numFmtId="0" fontId="17" fillId="4" borderId="10" xfId="0" applyFont="1" applyFill="1" applyBorder="1" applyAlignment="1">
      <alignment horizontal="left"/>
    </xf>
    <xf numFmtId="16" fontId="16" fillId="4" borderId="0" xfId="0" applyNumberFormat="1" applyFont="1" applyFill="1" applyAlignment="1">
      <alignment horizontal="center"/>
    </xf>
    <xf numFmtId="0" fontId="0" fillId="2" borderId="0" xfId="0" applyFill="1" applyAlignment="1">
      <alignment vertical="center"/>
    </xf>
    <xf numFmtId="0" fontId="17" fillId="2" borderId="0" xfId="0" applyFont="1" applyFill="1"/>
    <xf numFmtId="0" fontId="17" fillId="2" borderId="0" xfId="0" quotePrefix="1" applyFont="1" applyFill="1" applyAlignment="1">
      <alignment horizontal="left"/>
    </xf>
    <xf numFmtId="164" fontId="5" fillId="2" borderId="0" xfId="3" applyFont="1" applyFill="1" applyAlignment="1">
      <alignment horizontal="left"/>
    </xf>
    <xf numFmtId="1" fontId="5" fillId="2" borderId="0" xfId="3" applyNumberFormat="1" applyFont="1" applyFill="1" applyAlignment="1">
      <alignment horizontal="center"/>
    </xf>
    <xf numFmtId="165" fontId="5" fillId="2" borderId="0" xfId="2" applyNumberFormat="1" applyFont="1" applyFill="1" applyAlignment="1">
      <alignment horizontal="center"/>
    </xf>
    <xf numFmtId="0" fontId="16" fillId="2" borderId="0" xfId="0" applyFont="1" applyFill="1"/>
    <xf numFmtId="0" fontId="16" fillId="2" borderId="0" xfId="0" quotePrefix="1" applyFont="1" applyFill="1" applyAlignment="1">
      <alignment horizontal="left"/>
    </xf>
    <xf numFmtId="16" fontId="16" fillId="2" borderId="0" xfId="0" quotePrefix="1" applyNumberFormat="1" applyFont="1" applyFill="1" applyAlignment="1">
      <alignment horizontal="left"/>
    </xf>
    <xf numFmtId="16" fontId="16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" fontId="16" fillId="2" borderId="0" xfId="0" quotePrefix="1" applyNumberFormat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164" fontId="21" fillId="2" borderId="0" xfId="0" applyNumberFormat="1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164" fontId="22" fillId="2" borderId="0" xfId="0" applyNumberFormat="1" applyFont="1" applyFill="1" applyAlignment="1">
      <alignment horizontal="center" vertical="center"/>
    </xf>
    <xf numFmtId="16" fontId="16" fillId="2" borderId="14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16" fontId="16" fillId="2" borderId="14" xfId="0" quotePrefix="1" applyNumberFormat="1" applyFont="1" applyFill="1" applyBorder="1" applyAlignment="1">
      <alignment horizontal="center"/>
    </xf>
    <xf numFmtId="0" fontId="17" fillId="2" borderId="12" xfId="0" applyFont="1" applyFill="1" applyBorder="1"/>
    <xf numFmtId="0" fontId="17" fillId="2" borderId="13" xfId="0" applyFont="1" applyFill="1" applyBorder="1"/>
    <xf numFmtId="0" fontId="17" fillId="2" borderId="14" xfId="0" applyFont="1" applyFill="1" applyBorder="1" applyAlignment="1">
      <alignment horizontal="center"/>
    </xf>
    <xf numFmtId="0" fontId="5" fillId="2" borderId="0" xfId="3" applyNumberFormat="1" applyFont="1" applyFill="1" applyAlignment="1">
      <alignment horizontal="center"/>
    </xf>
    <xf numFmtId="0" fontId="16" fillId="2" borderId="0" xfId="0" quotePrefix="1" applyFont="1" applyFill="1" applyAlignment="1">
      <alignment horizontal="center"/>
    </xf>
    <xf numFmtId="0" fontId="16" fillId="4" borderId="10" xfId="0" quotePrefix="1" applyFont="1" applyFill="1" applyBorder="1" applyAlignment="1">
      <alignment horizontal="center"/>
    </xf>
    <xf numFmtId="49" fontId="16" fillId="4" borderId="10" xfId="0" quotePrefix="1" applyNumberFormat="1" applyFont="1" applyFill="1" applyBorder="1" applyAlignment="1">
      <alignment horizontal="left"/>
    </xf>
    <xf numFmtId="0" fontId="24" fillId="2" borderId="0" xfId="0" applyFont="1" applyFill="1" applyAlignment="1">
      <alignment vertical="center"/>
    </xf>
    <xf numFmtId="0" fontId="15" fillId="2" borderId="8" xfId="0" applyFont="1" applyFill="1" applyBorder="1" applyAlignment="1">
      <alignment vertical="center"/>
    </xf>
    <xf numFmtId="16" fontId="16" fillId="4" borderId="17" xfId="0" applyNumberFormat="1" applyFont="1" applyFill="1" applyBorder="1" applyAlignment="1">
      <alignment horizontal="center"/>
    </xf>
    <xf numFmtId="16" fontId="16" fillId="4" borderId="18" xfId="0" applyNumberFormat="1" applyFont="1" applyFill="1" applyBorder="1" applyAlignment="1">
      <alignment horizontal="center"/>
    </xf>
    <xf numFmtId="16" fontId="25" fillId="5" borderId="10" xfId="0" applyNumberFormat="1" applyFont="1" applyFill="1" applyBorder="1" applyAlignment="1">
      <alignment horizontal="center" vertical="center"/>
    </xf>
    <xf numFmtId="0" fontId="16" fillId="0" borderId="0" xfId="0" applyFont="1"/>
    <xf numFmtId="16" fontId="17" fillId="0" borderId="0" xfId="0" applyNumberFormat="1" applyFont="1" applyAlignment="1">
      <alignment horizontal="center"/>
    </xf>
    <xf numFmtId="0" fontId="26" fillId="2" borderId="0" xfId="0" applyFont="1" applyFill="1" applyAlignment="1">
      <alignment horizontal="right" vertical="center"/>
    </xf>
    <xf numFmtId="0" fontId="27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8" fillId="2" borderId="0" xfId="0" applyFont="1" applyFill="1" applyAlignment="1">
      <alignment vertical="center"/>
    </xf>
    <xf numFmtId="0" fontId="25" fillId="5" borderId="7" xfId="0" applyFont="1" applyFill="1" applyBorder="1" applyAlignment="1">
      <alignment vertical="center"/>
    </xf>
    <xf numFmtId="0" fontId="25" fillId="5" borderId="9" xfId="0" applyFont="1" applyFill="1" applyBorder="1" applyAlignment="1">
      <alignment vertical="center"/>
    </xf>
    <xf numFmtId="164" fontId="12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16" fontId="17" fillId="4" borderId="9" xfId="0" applyNumberFormat="1" applyFont="1" applyFill="1" applyBorder="1"/>
    <xf numFmtId="16" fontId="17" fillId="4" borderId="7" xfId="0" applyNumberFormat="1" applyFont="1" applyFill="1" applyBorder="1"/>
    <xf numFmtId="0" fontId="16" fillId="4" borderId="17" xfId="0" quotePrefix="1" applyFont="1" applyFill="1" applyBorder="1" applyAlignment="1">
      <alignment horizontal="center"/>
    </xf>
    <xf numFmtId="16" fontId="17" fillId="4" borderId="17" xfId="0" applyNumberFormat="1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 vertical="center"/>
    </xf>
    <xf numFmtId="0" fontId="16" fillId="4" borderId="0" xfId="0" quotePrefix="1" applyFont="1" applyFill="1" applyAlignment="1">
      <alignment horizontal="left"/>
    </xf>
    <xf numFmtId="0" fontId="17" fillId="4" borderId="0" xfId="0" quotePrefix="1" applyFont="1" applyFill="1" applyAlignment="1">
      <alignment horizontal="left"/>
    </xf>
    <xf numFmtId="16" fontId="17" fillId="4" borderId="0" xfId="0" applyNumberFormat="1" applyFont="1" applyFill="1" applyAlignment="1">
      <alignment horizontal="center"/>
    </xf>
    <xf numFmtId="0" fontId="13" fillId="3" borderId="1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164" fontId="31" fillId="2" borderId="0" xfId="2" applyFont="1" applyFill="1"/>
    <xf numFmtId="16" fontId="16" fillId="2" borderId="0" xfId="0" applyNumberFormat="1" applyFont="1" applyFill="1" applyAlignment="1">
      <alignment horizontal="left" vertical="center"/>
    </xf>
    <xf numFmtId="16" fontId="16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3" fillId="3" borderId="27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/>
    </xf>
    <xf numFmtId="0" fontId="16" fillId="4" borderId="26" xfId="0" applyFont="1" applyFill="1" applyBorder="1"/>
    <xf numFmtId="0" fontId="16" fillId="4" borderId="17" xfId="0" quotePrefix="1" applyFont="1" applyFill="1" applyBorder="1" applyAlignment="1">
      <alignment horizontal="left"/>
    </xf>
    <xf numFmtId="0" fontId="13" fillId="3" borderId="34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vertical="top"/>
    </xf>
    <xf numFmtId="16" fontId="16" fillId="5" borderId="8" xfId="0" applyNumberFormat="1" applyFont="1" applyFill="1" applyBorder="1" applyAlignment="1">
      <alignment horizontal="center" vertical="top"/>
    </xf>
    <xf numFmtId="0" fontId="16" fillId="5" borderId="9" xfId="0" applyFont="1" applyFill="1" applyBorder="1" applyAlignment="1">
      <alignment vertical="top"/>
    </xf>
    <xf numFmtId="0" fontId="16" fillId="5" borderId="10" xfId="0" applyFont="1" applyFill="1" applyBorder="1" applyAlignment="1">
      <alignment vertical="top"/>
    </xf>
    <xf numFmtId="16" fontId="16" fillId="5" borderId="10" xfId="0" applyNumberFormat="1" applyFont="1" applyFill="1" applyBorder="1" applyAlignment="1">
      <alignment horizontal="center" vertical="top"/>
    </xf>
    <xf numFmtId="16" fontId="16" fillId="5" borderId="11" xfId="0" applyNumberFormat="1" applyFont="1" applyFill="1" applyBorder="1" applyAlignment="1">
      <alignment horizontal="center" vertical="top"/>
    </xf>
    <xf numFmtId="0" fontId="16" fillId="4" borderId="0" xfId="0" quotePrefix="1" applyFont="1" applyFill="1" applyAlignment="1">
      <alignment horizontal="center"/>
    </xf>
    <xf numFmtId="16" fontId="25" fillId="5" borderId="0" xfId="0" applyNumberFormat="1" applyFont="1" applyFill="1" applyAlignment="1">
      <alignment horizontal="center" vertical="center"/>
    </xf>
    <xf numFmtId="0" fontId="25" fillId="5" borderId="26" xfId="0" applyFont="1" applyFill="1" applyBorder="1" applyAlignment="1">
      <alignment vertical="center"/>
    </xf>
    <xf numFmtId="0" fontId="32" fillId="5" borderId="7" xfId="0" applyFont="1" applyFill="1" applyBorder="1" applyAlignment="1">
      <alignment vertical="center"/>
    </xf>
    <xf numFmtId="16" fontId="32" fillId="5" borderId="8" xfId="0" applyNumberFormat="1" applyFont="1" applyFill="1" applyBorder="1" applyAlignment="1">
      <alignment horizontal="center" vertical="center"/>
    </xf>
    <xf numFmtId="0" fontId="32" fillId="5" borderId="9" xfId="0" applyFont="1" applyFill="1" applyBorder="1" applyAlignment="1">
      <alignment vertical="center"/>
    </xf>
    <xf numFmtId="0" fontId="32" fillId="5" borderId="10" xfId="0" applyFont="1" applyFill="1" applyBorder="1" applyAlignment="1">
      <alignment horizontal="center" vertical="center"/>
    </xf>
    <xf numFmtId="16" fontId="32" fillId="5" borderId="10" xfId="0" applyNumberFormat="1" applyFont="1" applyFill="1" applyBorder="1" applyAlignment="1">
      <alignment horizontal="center" vertical="center"/>
    </xf>
    <xf numFmtId="16" fontId="32" fillId="5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25" fillId="5" borderId="0" xfId="0" applyFont="1" applyFill="1" applyAlignment="1">
      <alignment vertical="center"/>
    </xf>
    <xf numFmtId="0" fontId="17" fillId="4" borderId="10" xfId="0" applyFont="1" applyFill="1" applyBorder="1" applyAlignment="1">
      <alignment horizontal="center"/>
    </xf>
    <xf numFmtId="0" fontId="32" fillId="5" borderId="0" xfId="0" applyFont="1" applyFill="1" applyAlignment="1">
      <alignment horizontal="center" vertical="center"/>
    </xf>
    <xf numFmtId="16" fontId="32" fillId="5" borderId="0" xfId="0" applyNumberFormat="1" applyFont="1" applyFill="1" applyAlignment="1">
      <alignment horizontal="center" vertical="center"/>
    </xf>
    <xf numFmtId="0" fontId="25" fillId="2" borderId="0" xfId="0" applyFont="1" applyFill="1" applyAlignment="1">
      <alignment vertical="center"/>
    </xf>
    <xf numFmtId="16" fontId="25" fillId="2" borderId="0" xfId="0" applyNumberFormat="1" applyFont="1" applyFill="1" applyAlignment="1">
      <alignment horizontal="center" vertical="center"/>
    </xf>
    <xf numFmtId="0" fontId="33" fillId="5" borderId="7" xfId="0" applyFont="1" applyFill="1" applyBorder="1" applyAlignment="1">
      <alignment vertical="center"/>
    </xf>
    <xf numFmtId="0" fontId="34" fillId="0" borderId="0" xfId="0" applyFont="1" applyAlignment="1">
      <alignment vertical="center"/>
    </xf>
    <xf numFmtId="0" fontId="34" fillId="2" borderId="0" xfId="0" applyFont="1" applyFill="1" applyAlignment="1">
      <alignment vertical="center"/>
    </xf>
    <xf numFmtId="0" fontId="35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16" fontId="33" fillId="2" borderId="0" xfId="0" applyNumberFormat="1" applyFont="1" applyFill="1" applyAlignment="1">
      <alignment horizontal="center" vertical="center"/>
    </xf>
    <xf numFmtId="0" fontId="17" fillId="4" borderId="26" xfId="0" applyFont="1" applyFill="1" applyBorder="1"/>
    <xf numFmtId="0" fontId="17" fillId="4" borderId="17" xfId="0" quotePrefix="1" applyFont="1" applyFill="1" applyBorder="1" applyAlignment="1">
      <alignment horizontal="left"/>
    </xf>
    <xf numFmtId="16" fontId="33" fillId="5" borderId="0" xfId="0" applyNumberFormat="1" applyFont="1" applyFill="1" applyAlignment="1">
      <alignment horizontal="center" vertical="center"/>
    </xf>
    <xf numFmtId="164" fontId="31" fillId="2" borderId="17" xfId="2" applyFont="1" applyFill="1" applyBorder="1"/>
    <xf numFmtId="0" fontId="16" fillId="4" borderId="0" xfId="0" applyFont="1" applyFill="1" applyAlignment="1">
      <alignment horizontal="center"/>
    </xf>
    <xf numFmtId="16" fontId="16" fillId="5" borderId="17" xfId="0" applyNumberFormat="1" applyFont="1" applyFill="1" applyBorder="1" applyAlignment="1">
      <alignment horizontal="center" vertical="top"/>
    </xf>
    <xf numFmtId="0" fontId="16" fillId="4" borderId="44" xfId="0" applyFont="1" applyFill="1" applyBorder="1"/>
    <xf numFmtId="0" fontId="16" fillId="4" borderId="23" xfId="0" quotePrefix="1" applyFont="1" applyFill="1" applyBorder="1" applyAlignment="1">
      <alignment horizontal="left"/>
    </xf>
    <xf numFmtId="16" fontId="16" fillId="4" borderId="23" xfId="0" applyNumberFormat="1" applyFont="1" applyFill="1" applyBorder="1" applyAlignment="1">
      <alignment horizontal="center"/>
    </xf>
    <xf numFmtId="16" fontId="16" fillId="4" borderId="33" xfId="0" applyNumberFormat="1" applyFont="1" applyFill="1" applyBorder="1" applyAlignment="1">
      <alignment horizontal="center"/>
    </xf>
    <xf numFmtId="0" fontId="16" fillId="4" borderId="0" xfId="0" applyFont="1" applyFill="1" applyAlignment="1">
      <alignment horizontal="left"/>
    </xf>
    <xf numFmtId="0" fontId="16" fillId="4" borderId="10" xfId="0" applyFont="1" applyFill="1" applyBorder="1" applyAlignment="1">
      <alignment horizontal="left"/>
    </xf>
    <xf numFmtId="0" fontId="16" fillId="4" borderId="17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32" fillId="5" borderId="44" xfId="0" applyFont="1" applyFill="1" applyBorder="1" applyAlignment="1">
      <alignment vertical="center"/>
    </xf>
    <xf numFmtId="0" fontId="32" fillId="5" borderId="23" xfId="0" applyFont="1" applyFill="1" applyBorder="1" applyAlignment="1">
      <alignment horizontal="center" vertical="center"/>
    </xf>
    <xf numFmtId="16" fontId="32" fillId="5" borderId="23" xfId="0" applyNumberFormat="1" applyFont="1" applyFill="1" applyBorder="1" applyAlignment="1">
      <alignment horizontal="center" vertical="center"/>
    </xf>
    <xf numFmtId="16" fontId="32" fillId="5" borderId="33" xfId="0" applyNumberFormat="1" applyFont="1" applyFill="1" applyBorder="1" applyAlignment="1">
      <alignment horizontal="center" vertical="center"/>
    </xf>
    <xf numFmtId="49" fontId="16" fillId="4" borderId="17" xfId="0" quotePrefix="1" applyNumberFormat="1" applyFont="1" applyFill="1" applyBorder="1" applyAlignment="1">
      <alignment horizontal="left"/>
    </xf>
    <xf numFmtId="0" fontId="13" fillId="3" borderId="20" xfId="0" applyFont="1" applyFill="1" applyBorder="1" applyAlignment="1">
      <alignment horizontal="center" vertical="top" wrapText="1"/>
    </xf>
    <xf numFmtId="0" fontId="17" fillId="4" borderId="0" xfId="0" applyFont="1" applyFill="1" applyAlignment="1">
      <alignment horizontal="center"/>
    </xf>
    <xf numFmtId="164" fontId="38" fillId="2" borderId="0" xfId="2" applyFont="1" applyFill="1"/>
    <xf numFmtId="16" fontId="39" fillId="5" borderId="10" xfId="0" applyNumberFormat="1" applyFont="1" applyFill="1" applyBorder="1" applyAlignment="1">
      <alignment horizontal="center" vertical="center"/>
    </xf>
    <xf numFmtId="16" fontId="16" fillId="0" borderId="0" xfId="0" applyNumberFormat="1" applyFont="1" applyAlignment="1">
      <alignment horizontal="center" vertical="top"/>
    </xf>
    <xf numFmtId="16" fontId="16" fillId="0" borderId="0" xfId="0" applyNumberFormat="1" applyFont="1" applyAlignment="1">
      <alignment horizontal="center"/>
    </xf>
    <xf numFmtId="164" fontId="13" fillId="3" borderId="19" xfId="0" applyNumberFormat="1" applyFont="1" applyFill="1" applyBorder="1" applyAlignment="1">
      <alignment horizontal="center" vertical="top" wrapText="1"/>
    </xf>
    <xf numFmtId="164" fontId="13" fillId="3" borderId="20" xfId="0" applyNumberFormat="1" applyFont="1" applyFill="1" applyBorder="1" applyAlignment="1">
      <alignment horizontal="center" vertical="top" wrapText="1"/>
    </xf>
    <xf numFmtId="0" fontId="13" fillId="3" borderId="21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left"/>
    </xf>
    <xf numFmtId="16" fontId="17" fillId="4" borderId="0" xfId="0" quotePrefix="1" applyNumberFormat="1" applyFont="1" applyFill="1" applyAlignment="1">
      <alignment horizontal="center"/>
    </xf>
    <xf numFmtId="16" fontId="17" fillId="4" borderId="8" xfId="0" quotePrefix="1" applyNumberFormat="1" applyFont="1" applyFill="1" applyBorder="1" applyAlignment="1">
      <alignment horizontal="center"/>
    </xf>
    <xf numFmtId="49" fontId="16" fillId="4" borderId="0" xfId="0" quotePrefix="1" applyNumberFormat="1" applyFont="1" applyFill="1" applyAlignment="1">
      <alignment horizontal="left"/>
    </xf>
    <xf numFmtId="16" fontId="40" fillId="5" borderId="10" xfId="0" applyNumberFormat="1" applyFont="1" applyFill="1" applyBorder="1" applyAlignment="1">
      <alignment horizontal="center" vertical="center"/>
    </xf>
    <xf numFmtId="16" fontId="40" fillId="5" borderId="0" xfId="0" applyNumberFormat="1" applyFont="1" applyFill="1" applyAlignment="1">
      <alignment horizontal="center" vertical="center"/>
    </xf>
    <xf numFmtId="16" fontId="16" fillId="5" borderId="0" xfId="0" applyNumberFormat="1" applyFont="1" applyFill="1" applyAlignment="1">
      <alignment horizontal="center" vertical="top"/>
    </xf>
    <xf numFmtId="16" fontId="16" fillId="5" borderId="18" xfId="0" applyNumberFormat="1" applyFont="1" applyFill="1" applyBorder="1" applyAlignment="1">
      <alignment horizontal="center" vertical="top"/>
    </xf>
    <xf numFmtId="0" fontId="16" fillId="5" borderId="0" xfId="0" applyFont="1" applyFill="1" applyAlignment="1">
      <alignment vertical="top"/>
    </xf>
    <xf numFmtId="16" fontId="39" fillId="5" borderId="0" xfId="0" applyNumberFormat="1" applyFont="1" applyFill="1" applyAlignment="1">
      <alignment horizontal="center" vertical="center"/>
    </xf>
    <xf numFmtId="164" fontId="42" fillId="2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6" fillId="4" borderId="0" xfId="0" applyFont="1" applyFill="1"/>
    <xf numFmtId="16" fontId="43" fillId="5" borderId="0" xfId="0" applyNumberFormat="1" applyFont="1" applyFill="1" applyAlignment="1">
      <alignment horizontal="center" vertical="center"/>
    </xf>
    <xf numFmtId="0" fontId="41" fillId="3" borderId="19" xfId="0" applyFont="1" applyFill="1" applyBorder="1" applyAlignment="1">
      <alignment horizontal="center" vertical="top" wrapText="1"/>
    </xf>
    <xf numFmtId="16" fontId="45" fillId="0" borderId="0" xfId="0" applyNumberFormat="1" applyFont="1" applyAlignment="1">
      <alignment horizontal="center"/>
    </xf>
    <xf numFmtId="0" fontId="46" fillId="5" borderId="7" xfId="0" applyFont="1" applyFill="1" applyBorder="1" applyAlignment="1">
      <alignment vertical="center"/>
    </xf>
    <xf numFmtId="164" fontId="13" fillId="0" borderId="0" xfId="0" applyNumberFormat="1" applyFont="1" applyAlignment="1">
      <alignment horizontal="center" vertical="top" wrapText="1"/>
    </xf>
    <xf numFmtId="164" fontId="13" fillId="3" borderId="39" xfId="0" applyNumberFormat="1" applyFont="1" applyFill="1" applyBorder="1" applyAlignment="1">
      <alignment horizontal="center" vertical="top" wrapText="1"/>
    </xf>
    <xf numFmtId="164" fontId="13" fillId="3" borderId="40" xfId="0" applyNumberFormat="1" applyFont="1" applyFill="1" applyBorder="1" applyAlignment="1">
      <alignment horizontal="center" vertical="top" wrapText="1"/>
    </xf>
    <xf numFmtId="164" fontId="13" fillId="3" borderId="37" xfId="0" applyNumberFormat="1" applyFont="1" applyFill="1" applyBorder="1" applyAlignment="1">
      <alignment horizontal="center" vertical="center" wrapText="1"/>
    </xf>
    <xf numFmtId="164" fontId="13" fillId="3" borderId="38" xfId="0" applyNumberFormat="1" applyFont="1" applyFill="1" applyBorder="1" applyAlignment="1">
      <alignment horizontal="center" vertical="center"/>
    </xf>
    <xf numFmtId="164" fontId="13" fillId="3" borderId="3" xfId="0" applyNumberFormat="1" applyFont="1" applyFill="1" applyBorder="1" applyAlignment="1">
      <alignment horizontal="center" vertical="center" wrapText="1"/>
    </xf>
    <xf numFmtId="164" fontId="13" fillId="3" borderId="6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4" fontId="19" fillId="2" borderId="10" xfId="2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164" fontId="13" fillId="3" borderId="19" xfId="0" applyNumberFormat="1" applyFont="1" applyFill="1" applyBorder="1" applyAlignment="1">
      <alignment horizontal="center" vertical="center" wrapText="1"/>
    </xf>
    <xf numFmtId="164" fontId="13" fillId="3" borderId="20" xfId="0" applyNumberFormat="1" applyFont="1" applyFill="1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/>
    </xf>
    <xf numFmtId="164" fontId="13" fillId="3" borderId="2" xfId="0" applyNumberFormat="1" applyFont="1" applyFill="1" applyBorder="1" applyAlignment="1">
      <alignment horizontal="center" vertical="center" wrapText="1"/>
    </xf>
    <xf numFmtId="164" fontId="13" fillId="3" borderId="5" xfId="0" applyNumberFormat="1" applyFont="1" applyFill="1" applyBorder="1" applyAlignment="1">
      <alignment horizontal="center" vertical="center"/>
    </xf>
    <xf numFmtId="164" fontId="13" fillId="3" borderId="35" xfId="0" applyNumberFormat="1" applyFont="1" applyFill="1" applyBorder="1" applyAlignment="1">
      <alignment horizontal="center" vertical="center" wrapText="1"/>
    </xf>
    <xf numFmtId="164" fontId="13" fillId="3" borderId="36" xfId="0" applyNumberFormat="1" applyFont="1" applyFill="1" applyBorder="1" applyAlignment="1">
      <alignment horizontal="center" vertical="center"/>
    </xf>
    <xf numFmtId="164" fontId="20" fillId="3" borderId="3" xfId="0" applyNumberFormat="1" applyFont="1" applyFill="1" applyBorder="1" applyAlignment="1">
      <alignment horizontal="center" vertical="center" wrapText="1"/>
    </xf>
    <xf numFmtId="164" fontId="20" fillId="3" borderId="6" xfId="0" applyNumberFormat="1" applyFont="1" applyFill="1" applyBorder="1" applyAlignment="1">
      <alignment horizontal="center" vertical="center"/>
    </xf>
    <xf numFmtId="164" fontId="19" fillId="2" borderId="23" xfId="2" applyFont="1" applyFill="1" applyBorder="1" applyAlignment="1">
      <alignment horizontal="center"/>
    </xf>
    <xf numFmtId="164" fontId="23" fillId="2" borderId="0" xfId="0" applyNumberFormat="1" applyFont="1" applyFill="1" applyAlignment="1">
      <alignment horizontal="center" vertical="center"/>
    </xf>
    <xf numFmtId="164" fontId="19" fillId="2" borderId="0" xfId="2" applyFont="1" applyFill="1" applyAlignment="1">
      <alignment horizontal="center"/>
    </xf>
    <xf numFmtId="164" fontId="12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13" fillId="3" borderId="15" xfId="0" applyNumberFormat="1" applyFont="1" applyFill="1" applyBorder="1" applyAlignment="1">
      <alignment horizontal="center" vertical="top" wrapText="1"/>
    </xf>
    <xf numFmtId="164" fontId="13" fillId="3" borderId="16" xfId="0" applyNumberFormat="1" applyFont="1" applyFill="1" applyBorder="1" applyAlignment="1">
      <alignment horizontal="center" vertical="top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164" fontId="13" fillId="3" borderId="0" xfId="0" applyNumberFormat="1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/>
    </xf>
    <xf numFmtId="164" fontId="13" fillId="3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 wrapText="1"/>
    </xf>
    <xf numFmtId="164" fontId="13" fillId="3" borderId="15" xfId="0" applyNumberFormat="1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top"/>
    </xf>
    <xf numFmtId="0" fontId="13" fillId="3" borderId="22" xfId="0" applyFont="1" applyFill="1" applyBorder="1" applyAlignment="1">
      <alignment horizontal="center" vertical="top"/>
    </xf>
    <xf numFmtId="0" fontId="13" fillId="3" borderId="19" xfId="0" applyFont="1" applyFill="1" applyBorder="1" applyAlignment="1">
      <alignment horizontal="center" vertical="top" wrapText="1"/>
    </xf>
    <xf numFmtId="0" fontId="13" fillId="3" borderId="20" xfId="0" applyFont="1" applyFill="1" applyBorder="1" applyAlignment="1">
      <alignment horizontal="center" vertical="top" wrapText="1"/>
    </xf>
    <xf numFmtId="164" fontId="13" fillId="3" borderId="19" xfId="0" applyNumberFormat="1" applyFont="1" applyFill="1" applyBorder="1" applyAlignment="1">
      <alignment horizontal="center" vertical="top" wrapText="1"/>
    </xf>
    <xf numFmtId="164" fontId="13" fillId="3" borderId="20" xfId="0" applyNumberFormat="1" applyFont="1" applyFill="1" applyBorder="1" applyAlignment="1">
      <alignment horizontal="center" vertical="top" wrapText="1"/>
    </xf>
    <xf numFmtId="164" fontId="13" fillId="3" borderId="53" xfId="0" applyNumberFormat="1" applyFont="1" applyFill="1" applyBorder="1" applyAlignment="1">
      <alignment horizontal="center" vertical="top" wrapText="1"/>
    </xf>
    <xf numFmtId="164" fontId="13" fillId="3" borderId="54" xfId="0" applyNumberFormat="1" applyFont="1" applyFill="1" applyBorder="1" applyAlignment="1">
      <alignment horizontal="center" vertical="top" wrapText="1"/>
    </xf>
    <xf numFmtId="164" fontId="13" fillId="3" borderId="18" xfId="0" applyNumberFormat="1" applyFont="1" applyFill="1" applyBorder="1" applyAlignment="1">
      <alignment horizontal="center" vertical="top" wrapText="1"/>
    </xf>
    <xf numFmtId="164" fontId="13" fillId="3" borderId="8" xfId="0" applyNumberFormat="1" applyFont="1" applyFill="1" applyBorder="1" applyAlignment="1">
      <alignment horizontal="center" vertical="top" wrapText="1"/>
    </xf>
    <xf numFmtId="0" fontId="13" fillId="3" borderId="28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 wrapText="1"/>
    </xf>
    <xf numFmtId="164" fontId="13" fillId="3" borderId="29" xfId="0" applyNumberFormat="1" applyFont="1" applyFill="1" applyBorder="1" applyAlignment="1">
      <alignment horizontal="center" vertical="center" wrapText="1"/>
    </xf>
    <xf numFmtId="164" fontId="13" fillId="3" borderId="50" xfId="0" applyNumberFormat="1" applyFont="1" applyFill="1" applyBorder="1" applyAlignment="1">
      <alignment horizontal="center" vertical="center" wrapText="1"/>
    </xf>
    <xf numFmtId="164" fontId="13" fillId="3" borderId="24" xfId="0" applyNumberFormat="1" applyFont="1" applyFill="1" applyBorder="1" applyAlignment="1">
      <alignment horizontal="center" vertical="center" wrapText="1"/>
    </xf>
    <xf numFmtId="164" fontId="13" fillId="3" borderId="27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164" fontId="13" fillId="3" borderId="30" xfId="0" applyNumberFormat="1" applyFont="1" applyFill="1" applyBorder="1" applyAlignment="1">
      <alignment horizontal="center" vertical="center" wrapText="1"/>
    </xf>
    <xf numFmtId="164" fontId="13" fillId="3" borderId="33" xfId="0" applyNumberFormat="1" applyFont="1" applyFill="1" applyBorder="1" applyAlignment="1">
      <alignment horizontal="center" vertical="center" wrapText="1"/>
    </xf>
    <xf numFmtId="0" fontId="13" fillId="3" borderId="43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horizontal="center" vertical="center"/>
    </xf>
    <xf numFmtId="164" fontId="13" fillId="3" borderId="31" xfId="0" applyNumberFormat="1" applyFont="1" applyFill="1" applyBorder="1" applyAlignment="1">
      <alignment horizontal="center" vertical="center" wrapText="1"/>
    </xf>
    <xf numFmtId="164" fontId="13" fillId="3" borderId="18" xfId="0" applyNumberFormat="1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164" fontId="44" fillId="0" borderId="0" xfId="0" applyNumberFormat="1" applyFont="1" applyAlignment="1">
      <alignment horizontal="center" vertical="center" wrapText="1"/>
    </xf>
    <xf numFmtId="164" fontId="44" fillId="0" borderId="0" xfId="0" applyNumberFormat="1" applyFont="1" applyAlignment="1">
      <alignment horizontal="center" vertical="center"/>
    </xf>
    <xf numFmtId="164" fontId="13" fillId="3" borderId="0" xfId="0" applyNumberFormat="1" applyFont="1" applyFill="1" applyAlignment="1">
      <alignment horizontal="center" vertical="top" wrapText="1"/>
    </xf>
    <xf numFmtId="164" fontId="13" fillId="2" borderId="0" xfId="0" applyNumberFormat="1" applyFont="1" applyFill="1" applyAlignment="1">
      <alignment horizontal="center" vertical="center"/>
    </xf>
    <xf numFmtId="164" fontId="20" fillId="3" borderId="25" xfId="0" applyNumberFormat="1" applyFont="1" applyFill="1" applyBorder="1" applyAlignment="1">
      <alignment horizontal="center" vertical="center"/>
    </xf>
    <xf numFmtId="164" fontId="13" fillId="3" borderId="25" xfId="0" applyNumberFormat="1" applyFont="1" applyFill="1" applyBorder="1" applyAlignment="1">
      <alignment horizontal="center" vertical="center"/>
    </xf>
    <xf numFmtId="164" fontId="13" fillId="3" borderId="39" xfId="0" applyNumberFormat="1" applyFont="1" applyFill="1" applyBorder="1" applyAlignment="1">
      <alignment horizontal="center" vertical="center" wrapText="1"/>
    </xf>
    <xf numFmtId="164" fontId="13" fillId="3" borderId="40" xfId="0" applyNumberFormat="1" applyFont="1" applyFill="1" applyBorder="1" applyAlignment="1">
      <alignment horizontal="center" vertical="center" wrapText="1"/>
    </xf>
    <xf numFmtId="0" fontId="13" fillId="3" borderId="51" xfId="0" applyFont="1" applyFill="1" applyBorder="1" applyAlignment="1">
      <alignment horizontal="center" vertical="center"/>
    </xf>
    <xf numFmtId="0" fontId="13" fillId="3" borderId="52" xfId="0" applyFont="1" applyFill="1" applyBorder="1" applyAlignment="1">
      <alignment horizontal="center" vertical="center"/>
    </xf>
    <xf numFmtId="164" fontId="13" fillId="3" borderId="52" xfId="0" applyNumberFormat="1" applyFont="1" applyFill="1" applyBorder="1" applyAlignment="1">
      <alignment horizontal="center" vertical="center"/>
    </xf>
    <xf numFmtId="164" fontId="13" fillId="3" borderId="46" xfId="0" applyNumberFormat="1" applyFont="1" applyFill="1" applyBorder="1" applyAlignment="1">
      <alignment horizontal="center" vertical="center" wrapText="1"/>
    </xf>
    <xf numFmtId="164" fontId="13" fillId="3" borderId="47" xfId="0" applyNumberFormat="1" applyFont="1" applyFill="1" applyBorder="1" applyAlignment="1">
      <alignment horizontal="center" vertical="center" wrapText="1"/>
    </xf>
    <xf numFmtId="164" fontId="13" fillId="3" borderId="23" xfId="0" applyNumberFormat="1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/>
    </xf>
    <xf numFmtId="0" fontId="13" fillId="3" borderId="46" xfId="0" applyFont="1" applyFill="1" applyBorder="1" applyAlignment="1">
      <alignment horizontal="center" vertical="center"/>
    </xf>
    <xf numFmtId="0" fontId="13" fillId="3" borderId="43" xfId="0" applyFont="1" applyFill="1" applyBorder="1" applyAlignment="1">
      <alignment horizontal="center" vertical="center" wrapText="1"/>
    </xf>
    <xf numFmtId="0" fontId="13" fillId="3" borderId="44" xfId="0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/>
    </xf>
    <xf numFmtId="0" fontId="13" fillId="3" borderId="47" xfId="0" applyFont="1" applyFill="1" applyBorder="1" applyAlignment="1">
      <alignment horizontal="center" vertical="center" wrapText="1"/>
    </xf>
    <xf numFmtId="0" fontId="13" fillId="3" borderId="45" xfId="0" applyFont="1" applyFill="1" applyBorder="1" applyAlignment="1">
      <alignment horizontal="center" vertical="center"/>
    </xf>
    <xf numFmtId="164" fontId="13" fillId="3" borderId="43" xfId="0" applyNumberFormat="1" applyFont="1" applyFill="1" applyBorder="1" applyAlignment="1">
      <alignment horizontal="center" vertical="center" wrapText="1"/>
    </xf>
    <xf numFmtId="164" fontId="13" fillId="3" borderId="49" xfId="0" applyNumberFormat="1" applyFont="1" applyFill="1" applyBorder="1" applyAlignment="1">
      <alignment horizontal="center" vertical="center"/>
    </xf>
    <xf numFmtId="164" fontId="13" fillId="3" borderId="41" xfId="0" applyNumberFormat="1" applyFont="1" applyFill="1" applyBorder="1" applyAlignment="1">
      <alignment horizontal="center" vertical="center"/>
    </xf>
    <xf numFmtId="164" fontId="20" fillId="3" borderId="30" xfId="0" applyNumberFormat="1" applyFont="1" applyFill="1" applyBorder="1" applyAlignment="1">
      <alignment horizontal="center" vertical="center" wrapText="1"/>
    </xf>
    <xf numFmtId="164" fontId="20" fillId="3" borderId="42" xfId="0" applyNumberFormat="1" applyFont="1" applyFill="1" applyBorder="1" applyAlignment="1">
      <alignment horizontal="center" vertical="center"/>
    </xf>
    <xf numFmtId="0" fontId="13" fillId="3" borderId="48" xfId="0" applyFont="1" applyFill="1" applyBorder="1" applyAlignment="1">
      <alignment horizontal="center" vertical="center"/>
    </xf>
    <xf numFmtId="0" fontId="13" fillId="3" borderId="37" xfId="0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 wrapText="1"/>
    </xf>
    <xf numFmtId="164" fontId="13" fillId="3" borderId="8" xfId="0" applyNumberFormat="1" applyFont="1" applyFill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 wrapText="1"/>
    </xf>
    <xf numFmtId="164" fontId="13" fillId="3" borderId="40" xfId="0" applyNumberFormat="1" applyFont="1" applyFill="1" applyBorder="1" applyAlignment="1">
      <alignment horizontal="center" vertical="center"/>
    </xf>
    <xf numFmtId="164" fontId="20" fillId="3" borderId="39" xfId="0" applyNumberFormat="1" applyFont="1" applyFill="1" applyBorder="1" applyAlignment="1">
      <alignment horizontal="center" vertical="center" wrapText="1"/>
    </xf>
    <xf numFmtId="164" fontId="20" fillId="3" borderId="40" xfId="0" applyNumberFormat="1" applyFont="1" applyFill="1" applyBorder="1" applyAlignment="1">
      <alignment horizontal="center" vertical="center" wrapText="1"/>
    </xf>
  </cellXfs>
  <cellStyles count="22">
    <cellStyle name="Currency 2" xfId="11" xr:uid="{432158FE-92F0-45D4-920A-C9694031F331}"/>
    <cellStyle name="Currency 2 2" xfId="15" xr:uid="{7D19DBFA-9E4B-4840-ADC2-7CEF2721EB2F}"/>
    <cellStyle name="Currency 2 2 2" xfId="20" xr:uid="{31961FC9-E640-443E-A63A-DBCE6947DF8D}"/>
    <cellStyle name="Currency 2 3" xfId="18" xr:uid="{4BB16E2C-48DE-4439-9382-4BACF9A3ECDD}"/>
    <cellStyle name="Currency 3" xfId="10" xr:uid="{E9D91644-DB1C-4004-91C8-29A673FEBFA9}"/>
    <cellStyle name="Currency 3 2" xfId="17" xr:uid="{AD0024CB-2DB8-4631-B3A6-76A2DBDFE26A}"/>
    <cellStyle name="Currency 4" xfId="14" xr:uid="{0D5306EC-3CE2-4B1F-93BE-8A99857A62B1}"/>
    <cellStyle name="Currency 4 2" xfId="19" xr:uid="{A7F38CFE-C8A1-4809-A902-CCD838404E3E}"/>
    <cellStyle name="Hyperlink" xfId="1" builtinId="8"/>
    <cellStyle name="Hyperlink 2" xfId="12" xr:uid="{A1E0913C-8E86-4A01-8B9E-0CEE5DE621C5}"/>
    <cellStyle name="Normal" xfId="0" builtinId="0"/>
    <cellStyle name="Normal 11" xfId="4" xr:uid="{556E1025-7E85-4C2E-B214-867AF4843D76}"/>
    <cellStyle name="Normal 12" xfId="3" xr:uid="{48238130-EDF2-44E4-BEB4-C7FEC6F45E8E}"/>
    <cellStyle name="Normal 14" xfId="5" xr:uid="{6F3C3F54-7B27-42DA-B00F-F1D2630B9E82}"/>
    <cellStyle name="Normal 2" xfId="13" xr:uid="{CF283760-4440-4A27-8B33-A30C550A1130}"/>
    <cellStyle name="Normal 3" xfId="9" xr:uid="{AD1AEB78-00CC-4846-B010-3603EB3030C1}"/>
    <cellStyle name="Normal 3 2" xfId="16" xr:uid="{61186B55-AD60-4A35-AC55-5270395760AD}"/>
    <cellStyle name="Normal 31" xfId="8" xr:uid="{CF023379-C287-4048-9638-D75FBE68048B}"/>
    <cellStyle name="Normal 5" xfId="2" xr:uid="{DA943317-22B2-4186-B3AA-F5B5EFB2C88F}"/>
    <cellStyle name="Normal 62 17" xfId="7" xr:uid="{3FB80877-35D1-4BBC-8F18-215E2887EADD}"/>
    <cellStyle name="Normal 62 18" xfId="6" xr:uid="{0ED901F9-2C52-4B01-A0A1-3315B9989113}"/>
    <cellStyle name="표준 2" xfId="21" xr:uid="{F18A0932-93B2-48DD-9317-BD6E714F7609}"/>
  </cellStyles>
  <dxfs count="0"/>
  <tableStyles count="0" defaultTableStyle="TableStyleMedium2" defaultPivotStyle="PivotStyleLight16"/>
  <colors>
    <mruColors>
      <color rgb="FFFF9900"/>
      <color rgb="FF660066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121228</xdr:colOff>
      <xdr:row>58</xdr:row>
      <xdr:rowOff>164522</xdr:rowOff>
    </xdr:from>
    <xdr:to>
      <xdr:col>6</xdr:col>
      <xdr:colOff>829656</xdr:colOff>
      <xdr:row>62</xdr:row>
      <xdr:rowOff>141520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7AA5EBF-B258-48CD-95A0-C30C99B26A8F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4293" y="16166522"/>
          <a:ext cx="3561002" cy="946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1845829</xdr:colOff>
      <xdr:row>106</xdr:row>
      <xdr:rowOff>134939</xdr:rowOff>
    </xdr:from>
    <xdr:to>
      <xdr:col>6</xdr:col>
      <xdr:colOff>677929</xdr:colOff>
      <xdr:row>110</xdr:row>
      <xdr:rowOff>55334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7C8AF59-84C4-4281-97B4-D44B994D9219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1068" y="29107504"/>
          <a:ext cx="3576007" cy="94839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247650</xdr:colOff>
      <xdr:row>122</xdr:row>
      <xdr:rowOff>163752</xdr:rowOff>
    </xdr:from>
    <xdr:to>
      <xdr:col>8</xdr:col>
      <xdr:colOff>657225</xdr:colOff>
      <xdr:row>128</xdr:row>
      <xdr:rowOff>57150</xdr:rowOff>
    </xdr:to>
    <xdr:sp macro="" textlink="">
      <xdr:nvSpPr>
        <xdr:cNvPr id="40" name="TextBox 14">
          <a:extLst>
            <a:ext uri="{FF2B5EF4-FFF2-40B4-BE49-F238E27FC236}">
              <a16:creationId xmlns:a16="http://schemas.microsoft.com/office/drawing/2014/main" id="{61597436-1FD6-4AAE-B7E0-FF26AEA8B830}"/>
            </a:ext>
          </a:extLst>
        </xdr:cNvPr>
        <xdr:cNvSpPr txBox="1"/>
      </xdr:nvSpPr>
      <xdr:spPr>
        <a:xfrm>
          <a:off x="790575" y="30253227"/>
          <a:ext cx="6648450" cy="126499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36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 editAs="oneCell">
    <xdr:from>
      <xdr:col>1</xdr:col>
      <xdr:colOff>1399541</xdr:colOff>
      <xdr:row>0</xdr:row>
      <xdr:rowOff>23385</xdr:rowOff>
    </xdr:from>
    <xdr:to>
      <xdr:col>7</xdr:col>
      <xdr:colOff>257463</xdr:colOff>
      <xdr:row>4</xdr:row>
      <xdr:rowOff>55134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623E9DD-375C-4D9D-9817-F23F226A5A6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366" y="23385"/>
          <a:ext cx="4546253" cy="10918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1726</xdr:colOff>
      <xdr:row>142</xdr:row>
      <xdr:rowOff>105117</xdr:rowOff>
    </xdr:from>
    <xdr:to>
      <xdr:col>10</xdr:col>
      <xdr:colOff>0</xdr:colOff>
      <xdr:row>154</xdr:row>
      <xdr:rowOff>205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3AE43E-2A6B-408E-86E4-98C6CCD6DE73}"/>
            </a:ext>
          </a:extLst>
        </xdr:cNvPr>
        <xdr:cNvSpPr txBox="1"/>
      </xdr:nvSpPr>
      <xdr:spPr>
        <a:xfrm>
          <a:off x="2494791" y="36523747"/>
          <a:ext cx="7833622" cy="1982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 editAs="oneCell">
    <xdr:from>
      <xdr:col>0</xdr:col>
      <xdr:colOff>87342</xdr:colOff>
      <xdr:row>53</xdr:row>
      <xdr:rowOff>208266</xdr:rowOff>
    </xdr:from>
    <xdr:to>
      <xdr:col>9</xdr:col>
      <xdr:colOff>1095374</xdr:colOff>
      <xdr:row>57</xdr:row>
      <xdr:rowOff>135236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F465D2D5-7410-42C5-9A97-F80AD6695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342" y="13086066"/>
          <a:ext cx="9561483" cy="8413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101</xdr:row>
      <xdr:rowOff>247650</xdr:rowOff>
    </xdr:from>
    <xdr:to>
      <xdr:col>10</xdr:col>
      <xdr:colOff>29528</xdr:colOff>
      <xdr:row>105</xdr:row>
      <xdr:rowOff>179006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FC20A5F-CADC-4953-A312-9CE08031A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6" y="25146000"/>
          <a:ext cx="9696450" cy="96100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181</xdr:row>
      <xdr:rowOff>152400</xdr:rowOff>
    </xdr:from>
    <xdr:to>
      <xdr:col>10</xdr:col>
      <xdr:colOff>28575</xdr:colOff>
      <xdr:row>185</xdr:row>
      <xdr:rowOff>192221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9DBE7FF-DA8E-47BF-9577-CD2EBDE2F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43567350"/>
          <a:ext cx="9725025" cy="954221"/>
        </a:xfrm>
        <a:prstGeom prst="rect">
          <a:avLst/>
        </a:prstGeom>
      </xdr:spPr>
    </xdr:pic>
    <xdr:clientData/>
  </xdr:twoCellAnchor>
  <xdr:twoCellAnchor>
    <xdr:from>
      <xdr:col>1</xdr:col>
      <xdr:colOff>95249</xdr:colOff>
      <xdr:row>127</xdr:row>
      <xdr:rowOff>125729</xdr:rowOff>
    </xdr:from>
    <xdr:to>
      <xdr:col>9</xdr:col>
      <xdr:colOff>295275</xdr:colOff>
      <xdr:row>143</xdr:row>
      <xdr:rowOff>180974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8EF5BFF-C846-4DF2-BFEE-B510B83D006A}"/>
            </a:ext>
          </a:extLst>
        </xdr:cNvPr>
        <xdr:cNvSpPr txBox="1"/>
      </xdr:nvSpPr>
      <xdr:spPr>
        <a:xfrm>
          <a:off x="638174" y="31129604"/>
          <a:ext cx="7419976" cy="3712845"/>
        </a:xfrm>
        <a:prstGeom prst="rect">
          <a:avLst/>
        </a:prstGeom>
        <a:solidFill>
          <a:schemeClr val="accent2">
            <a:alpha val="0"/>
          </a:schemeClr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700" b="1" u="none" baseline="0">
              <a:solidFill>
                <a:schemeClr val="accent1"/>
              </a:solidFill>
            </a:rPr>
            <a:t>New export depot for all worldwide destinations except New Zealand shipments</a:t>
          </a:r>
        </a:p>
        <a:p>
          <a:pPr algn="ctr"/>
          <a:r>
            <a:rPr lang="en-AU" sz="4000" b="1" u="sng" baseline="0">
              <a:solidFill>
                <a:schemeClr val="accent2"/>
              </a:solidFill>
            </a:rPr>
            <a:t>LOGICA LOGISTICS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54-62 MCARTHURS ROAD, ALTONA NORTH 3025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Hours 7:00am - 3:30pm (Mon-Fri)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*No time slot bookings required*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*Permit number 328 (Able to handle dairy commodities &amp; canned abalone)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1700" b="1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sng" strike="noStrike" kern="0" cap="none" spc="0" normalizeH="0" baseline="0" noProof="0">
              <a:ln>
                <a:noFill/>
              </a:ln>
              <a:solidFill>
                <a:schemeClr val="accent6"/>
              </a:solidFill>
              <a:effectLst/>
              <a:uLnTx/>
              <a:uFillTx/>
              <a:latin typeface="+mn-lt"/>
              <a:ea typeface="+mn-ea"/>
              <a:cs typeface="+mn-cs"/>
            </a:rPr>
            <a:t>THE CARGO WAREHOUSE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(New Zealand destinations only) </a:t>
          </a:r>
          <a:endParaRPr kumimoji="0" lang="en-AU" sz="1700" b="0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557 Mt Derrimut Road, Derrimut VIC 3026</a:t>
          </a:r>
          <a:r>
            <a:rPr kumimoji="0" lang="en-AU" sz="1700" b="0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Hours: 7.00am – 3.30pm (Mon-Fri)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*Timeslot booking required* </a:t>
          </a:r>
        </a:p>
        <a:p>
          <a:pPr algn="ctr"/>
          <a:endParaRPr lang="en-AU" sz="1600" b="1" u="none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85726</xdr:colOff>
      <xdr:row>144</xdr:row>
      <xdr:rowOff>200025</xdr:rowOff>
    </xdr:from>
    <xdr:to>
      <xdr:col>10</xdr:col>
      <xdr:colOff>447675</xdr:colOff>
      <xdr:row>149</xdr:row>
      <xdr:rowOff>152401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A8ABF6F-C4E8-40DC-9448-F4D7E54546E6}"/>
            </a:ext>
          </a:extLst>
        </xdr:cNvPr>
        <xdr:cNvSpPr txBox="1"/>
      </xdr:nvSpPr>
      <xdr:spPr>
        <a:xfrm>
          <a:off x="85726" y="35090100"/>
          <a:ext cx="9305924" cy="10953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000" b="1">
              <a:solidFill>
                <a:srgbClr val="FF0000"/>
              </a:solidFill>
            </a:rPr>
            <a:t>** Please note, depots </a:t>
          </a:r>
          <a:r>
            <a:rPr lang="en-AU" sz="2000" b="1" baseline="0">
              <a:solidFill>
                <a:srgbClr val="FF0000"/>
              </a:solidFill>
            </a:rPr>
            <a:t>will not be accepting export freight on chep or loscam pallets. </a:t>
          </a:r>
        </a:p>
        <a:p>
          <a:pPr algn="ctr"/>
          <a:r>
            <a:rPr lang="en-AU" sz="2000" b="1" baseline="0">
              <a:solidFill>
                <a:srgbClr val="FF0000"/>
              </a:solidFill>
            </a:rPr>
            <a:t>Vehicles will be turned away and cargo will need to be redelivered on ISPM treated pallets or plastic pallets. </a:t>
          </a:r>
          <a:r>
            <a:rPr lang="en-AU" sz="2000" b="1">
              <a:solidFill>
                <a:srgbClr val="FF0000"/>
              </a:solidFill>
            </a:rPr>
            <a:t>** </a:t>
          </a:r>
        </a:p>
      </xdr:txBody>
    </xdr:sp>
    <xdr:clientData/>
  </xdr:twoCellAnchor>
  <xdr:twoCellAnchor>
    <xdr:from>
      <xdr:col>0</xdr:col>
      <xdr:colOff>515217</xdr:colOff>
      <xdr:row>150</xdr:row>
      <xdr:rowOff>163224</xdr:rowOff>
    </xdr:from>
    <xdr:to>
      <xdr:col>9</xdr:col>
      <xdr:colOff>1009650</xdr:colOff>
      <xdr:row>155</xdr:row>
      <xdr:rowOff>200025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7B7CA37-F875-4019-A4A2-6B63FC7D70C7}"/>
            </a:ext>
          </a:extLst>
        </xdr:cNvPr>
        <xdr:cNvSpPr txBox="1"/>
      </xdr:nvSpPr>
      <xdr:spPr>
        <a:xfrm>
          <a:off x="515217" y="36424899"/>
          <a:ext cx="8257308" cy="1179801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1179714</xdr:colOff>
      <xdr:row>104</xdr:row>
      <xdr:rowOff>163917</xdr:rowOff>
    </xdr:from>
    <xdr:to>
      <xdr:col>7</xdr:col>
      <xdr:colOff>645534</xdr:colOff>
      <xdr:row>108</xdr:row>
      <xdr:rowOff>66675</xdr:rowOff>
    </xdr:to>
    <xdr:sp macro="" textlink="">
      <xdr:nvSpPr>
        <xdr:cNvPr id="38" name="TextBox 6">
          <a:extLst>
            <a:ext uri="{FF2B5EF4-FFF2-40B4-BE49-F238E27FC236}">
              <a16:creationId xmlns:a16="http://schemas.microsoft.com/office/drawing/2014/main" id="{FAD80218-CC22-4202-8A14-8179801BB808}"/>
            </a:ext>
          </a:extLst>
        </xdr:cNvPr>
        <xdr:cNvSpPr txBox="1"/>
      </xdr:nvSpPr>
      <xdr:spPr>
        <a:xfrm>
          <a:off x="1494039" y="26995842"/>
          <a:ext cx="6371445" cy="81715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165390</xdr:colOff>
      <xdr:row>139</xdr:row>
      <xdr:rowOff>203922</xdr:rowOff>
    </xdr:from>
    <xdr:to>
      <xdr:col>9</xdr:col>
      <xdr:colOff>707015</xdr:colOff>
      <xdr:row>144</xdr:row>
      <xdr:rowOff>219076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2615669-E0DD-405C-8294-4C4F2A3B9C21}"/>
            </a:ext>
          </a:extLst>
        </xdr:cNvPr>
        <xdr:cNvSpPr txBox="1"/>
      </xdr:nvSpPr>
      <xdr:spPr>
        <a:xfrm>
          <a:off x="451140" y="35408322"/>
          <a:ext cx="8752175" cy="1158154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1800225</xdr:colOff>
      <xdr:row>0</xdr:row>
      <xdr:rowOff>140970</xdr:rowOff>
    </xdr:from>
    <xdr:to>
      <xdr:col>6</xdr:col>
      <xdr:colOff>588932</xdr:colOff>
      <xdr:row>4</xdr:row>
      <xdr:rowOff>131762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D6EAE806-A3D8-41B1-ACB5-286125B8140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40970"/>
          <a:ext cx="4496405" cy="10306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1861704</xdr:colOff>
      <xdr:row>50</xdr:row>
      <xdr:rowOff>173182</xdr:rowOff>
    </xdr:from>
    <xdr:to>
      <xdr:col>6</xdr:col>
      <xdr:colOff>744391</xdr:colOff>
      <xdr:row>55</xdr:row>
      <xdr:rowOff>36279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940F811-90DA-4664-AA6E-3F54E48CB04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1977" y="15421841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1783773</xdr:colOff>
      <xdr:row>88</xdr:row>
      <xdr:rowOff>121229</xdr:rowOff>
    </xdr:from>
    <xdr:to>
      <xdr:col>6</xdr:col>
      <xdr:colOff>664872</xdr:colOff>
      <xdr:row>92</xdr:row>
      <xdr:rowOff>140683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0B7B89E-C1D1-4858-9A8E-47624E2921A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046" y="30540615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47624</xdr:colOff>
      <xdr:row>114</xdr:row>
      <xdr:rowOff>144462</xdr:rowOff>
    </xdr:from>
    <xdr:to>
      <xdr:col>7</xdr:col>
      <xdr:colOff>439736</xdr:colOff>
      <xdr:row>127</xdr:row>
      <xdr:rowOff>65375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BC8592-AE74-4C9E-978E-F67DF42E2912}"/>
            </a:ext>
          </a:extLst>
        </xdr:cNvPr>
        <xdr:cNvSpPr txBox="1"/>
      </xdr:nvSpPr>
      <xdr:spPr>
        <a:xfrm>
          <a:off x="2257424" y="29262387"/>
          <a:ext cx="5402262" cy="28927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1411287</xdr:colOff>
      <xdr:row>108</xdr:row>
      <xdr:rowOff>154275</xdr:rowOff>
    </xdr:from>
    <xdr:to>
      <xdr:col>6</xdr:col>
      <xdr:colOff>952212</xdr:colOff>
      <xdr:row>116</xdr:row>
      <xdr:rowOff>113868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55B8C037-1D5D-46BB-80E4-1136E960B28A}"/>
            </a:ext>
          </a:extLst>
        </xdr:cNvPr>
        <xdr:cNvSpPr txBox="1"/>
      </xdr:nvSpPr>
      <xdr:spPr>
        <a:xfrm>
          <a:off x="1725612" y="27900600"/>
          <a:ext cx="5351175" cy="178839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*** NEW DEPOT</a:t>
          </a:r>
          <a:r>
            <a:rPr lang="en-AU" sz="1800" b="1" u="sng" baseline="0">
              <a:solidFill>
                <a:srgbClr val="FF0000"/>
              </a:solidFill>
            </a:rPr>
            <a:t> DETAILS ***  </a:t>
          </a:r>
        </a:p>
        <a:p>
          <a:pPr algn="ctr"/>
          <a:r>
            <a:rPr lang="en-AU" sz="2400" b="1" baseline="0">
              <a:solidFill>
                <a:srgbClr val="FF0000"/>
              </a:solidFill>
            </a:rPr>
            <a:t>ANJ CONTAINER SERVICES  </a:t>
          </a:r>
        </a:p>
        <a:p>
          <a:pPr algn="ctr"/>
          <a:r>
            <a:rPr lang="en-AU" sz="1600" b="1" baseline="0">
              <a:solidFill>
                <a:srgbClr val="FF0000"/>
              </a:solidFill>
            </a:rPr>
            <a:t> 3 COAL PIER ROAD,  </a:t>
          </a:r>
        </a:p>
        <a:p>
          <a:pPr algn="ctr"/>
          <a:r>
            <a:rPr lang="en-AU" sz="1600" b="1" baseline="0">
              <a:solidFill>
                <a:srgbClr val="FF0000"/>
              </a:solidFill>
            </a:rPr>
            <a:t>BANKSMEADOW, NSW 2019 </a:t>
          </a:r>
        </a:p>
        <a:p>
          <a:pPr algn="ctr"/>
          <a:r>
            <a:rPr lang="en-AU" sz="1600" b="1" baseline="0">
              <a:solidFill>
                <a:srgbClr val="FF0000"/>
              </a:solidFill>
            </a:rPr>
            <a:t>HOURS: 6.00AM - 4.00PM (MON-FRI)</a:t>
          </a:r>
        </a:p>
        <a:p>
          <a:pPr algn="ctr"/>
          <a:r>
            <a:rPr lang="en-AU" sz="1400" b="1" baseline="0">
              <a:solidFill>
                <a:srgbClr val="FF000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82953</xdr:colOff>
      <xdr:row>45</xdr:row>
      <xdr:rowOff>162616</xdr:rowOff>
    </xdr:from>
    <xdr:to>
      <xdr:col>11</xdr:col>
      <xdr:colOff>152399</xdr:colOff>
      <xdr:row>49</xdr:row>
      <xdr:rowOff>173539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E4A750F4-9F90-4B68-A553-835DF9A6C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53" y="12087916"/>
          <a:ext cx="10308821" cy="950089"/>
        </a:xfrm>
        <a:prstGeom prst="rect">
          <a:avLst/>
        </a:prstGeom>
      </xdr:spPr>
    </xdr:pic>
    <xdr:clientData/>
  </xdr:twoCellAnchor>
  <xdr:twoCellAnchor editAs="oneCell">
    <xdr:from>
      <xdr:col>0</xdr:col>
      <xdr:colOff>26845</xdr:colOff>
      <xdr:row>84</xdr:row>
      <xdr:rowOff>33336</xdr:rowOff>
    </xdr:from>
    <xdr:to>
      <xdr:col>10</xdr:col>
      <xdr:colOff>876300</xdr:colOff>
      <xdr:row>87</xdr:row>
      <xdr:rowOff>207283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3B131D1-9D91-4900-92DD-968C04568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45" y="21616986"/>
          <a:ext cx="10183955" cy="93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153</xdr:row>
      <xdr:rowOff>164522</xdr:rowOff>
    </xdr:from>
    <xdr:to>
      <xdr:col>11</xdr:col>
      <xdr:colOff>131445</xdr:colOff>
      <xdr:row>157</xdr:row>
      <xdr:rowOff>208036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A2EBC06-101A-4A68-BD41-BA4574AB4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38569322"/>
          <a:ext cx="10382249" cy="957914"/>
        </a:xfrm>
        <a:prstGeom prst="rect">
          <a:avLst/>
        </a:prstGeom>
      </xdr:spPr>
    </xdr:pic>
    <xdr:clientData/>
  </xdr:twoCellAnchor>
  <xdr:twoCellAnchor>
    <xdr:from>
      <xdr:col>1</xdr:col>
      <xdr:colOff>827807</xdr:colOff>
      <xdr:row>8</xdr:row>
      <xdr:rowOff>115542</xdr:rowOff>
    </xdr:from>
    <xdr:to>
      <xdr:col>8</xdr:col>
      <xdr:colOff>505258</xdr:colOff>
      <xdr:row>11</xdr:row>
      <xdr:rowOff>257175</xdr:rowOff>
    </xdr:to>
    <xdr:sp macro="" textlink="">
      <xdr:nvSpPr>
        <xdr:cNvPr id="47" name="TextBox 2">
          <a:extLst>
            <a:ext uri="{FF2B5EF4-FFF2-40B4-BE49-F238E27FC236}">
              <a16:creationId xmlns:a16="http://schemas.microsoft.com/office/drawing/2014/main" id="{C262C131-0D71-4E67-ABE0-48CBF50972DB}"/>
            </a:ext>
          </a:extLst>
        </xdr:cNvPr>
        <xdr:cNvSpPr txBox="1"/>
      </xdr:nvSpPr>
      <xdr:spPr>
        <a:xfrm>
          <a:off x="1113557" y="3125442"/>
          <a:ext cx="7021226" cy="14560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000" b="1">
              <a:solidFill>
                <a:srgbClr val="FF0000"/>
              </a:solidFill>
            </a:rPr>
            <a:t>** NEW SYDNEY DEPOT  -</a:t>
          </a:r>
          <a:r>
            <a:rPr lang="en-AU" sz="2000" b="1" baseline="0">
              <a:solidFill>
                <a:srgbClr val="FF0000"/>
              </a:solidFill>
            </a:rPr>
            <a:t> ANJ Container Services</a:t>
          </a:r>
          <a:r>
            <a:rPr lang="en-AU" sz="2000" b="1">
              <a:solidFill>
                <a:srgbClr val="FF0000"/>
              </a:solidFill>
            </a:rPr>
            <a:t>**</a:t>
          </a:r>
        </a:p>
        <a:p>
          <a:pPr algn="ctr"/>
          <a:r>
            <a:rPr lang="en-AU" sz="2000" b="1">
              <a:solidFill>
                <a:srgbClr val="FF0000"/>
              </a:solidFill>
            </a:rPr>
            <a:t>** Please note receival start dates now listed below.</a:t>
          </a:r>
          <a:br>
            <a:rPr lang="en-AU" sz="2000" b="1">
              <a:solidFill>
                <a:srgbClr val="FF0000"/>
              </a:solidFill>
            </a:rPr>
          </a:br>
          <a:r>
            <a:rPr lang="en-AU" sz="2000" b="1">
              <a:solidFill>
                <a:srgbClr val="FF0000"/>
              </a:solidFill>
            </a:rPr>
            <a:t>Please assist to have freight delivered as close to cut off as possible due to the ever changing wharf receivals**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111</xdr:row>
      <xdr:rowOff>53689</xdr:rowOff>
    </xdr:from>
    <xdr:to>
      <xdr:col>8</xdr:col>
      <xdr:colOff>813955</xdr:colOff>
      <xdr:row>116</xdr:row>
      <xdr:rowOff>152401</xdr:rowOff>
    </xdr:to>
    <xdr:sp macro="" textlink="">
      <xdr:nvSpPr>
        <xdr:cNvPr id="13" name="TextBox 4">
          <a:extLst>
            <a:ext uri="{FF2B5EF4-FFF2-40B4-BE49-F238E27FC236}">
              <a16:creationId xmlns:a16="http://schemas.microsoft.com/office/drawing/2014/main" id="{B000A8A1-862D-4B0F-B438-884E894A9065}"/>
            </a:ext>
          </a:extLst>
        </xdr:cNvPr>
        <xdr:cNvSpPr txBox="1"/>
      </xdr:nvSpPr>
      <xdr:spPr>
        <a:xfrm>
          <a:off x="724767" y="28943014"/>
          <a:ext cx="7813963" cy="1241712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1480705</xdr:colOff>
      <xdr:row>1</xdr:row>
      <xdr:rowOff>1</xdr:rowOff>
    </xdr:from>
    <xdr:to>
      <xdr:col>6</xdr:col>
      <xdr:colOff>572246</xdr:colOff>
      <xdr:row>4</xdr:row>
      <xdr:rowOff>246091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CAAA06E-DBC4-4211-A93B-C4B01932C87E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978" y="225137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1620001</xdr:colOff>
      <xdr:row>41</xdr:row>
      <xdr:rowOff>74555</xdr:rowOff>
    </xdr:from>
    <xdr:to>
      <xdr:col>6</xdr:col>
      <xdr:colOff>630261</xdr:colOff>
      <xdr:row>45</xdr:row>
      <xdr:rowOff>178838</xdr:rowOff>
    </xdr:to>
    <xdr:pic>
      <xdr:nvPicPr>
        <xdr:cNvPr id="6" name="Picture 12">
          <a:extLst>
            <a:ext uri="{FF2B5EF4-FFF2-40B4-BE49-F238E27FC236}">
              <a16:creationId xmlns:a16="http://schemas.microsoft.com/office/drawing/2014/main" id="{0FE7E8DC-9B80-416C-A346-C9DAD455B64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251" y="11390255"/>
          <a:ext cx="4687161" cy="10326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1741689</xdr:colOff>
      <xdr:row>76</xdr:row>
      <xdr:rowOff>102005</xdr:rowOff>
    </xdr:from>
    <xdr:to>
      <xdr:col>6</xdr:col>
      <xdr:colOff>826561</xdr:colOff>
      <xdr:row>80</xdr:row>
      <xdr:rowOff>135428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12D7CBD-8F89-4F30-8A64-9C9F9122BCB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939" y="22866755"/>
          <a:ext cx="4675096" cy="10240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1770062</xdr:colOff>
      <xdr:row>96</xdr:row>
      <xdr:rowOff>182569</xdr:rowOff>
    </xdr:from>
    <xdr:to>
      <xdr:col>7</xdr:col>
      <xdr:colOff>457199</xdr:colOff>
      <xdr:row>106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A3686A-CF05-4A29-A6DB-A7A91FDF08A9}"/>
            </a:ext>
          </a:extLst>
        </xdr:cNvPr>
        <xdr:cNvSpPr txBox="1"/>
      </xdr:nvSpPr>
      <xdr:spPr>
        <a:xfrm>
          <a:off x="2227262" y="25138069"/>
          <a:ext cx="5049837" cy="2246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1762125</xdr:colOff>
      <xdr:row>96</xdr:row>
      <xdr:rowOff>141287</xdr:rowOff>
    </xdr:from>
    <xdr:to>
      <xdr:col>7</xdr:col>
      <xdr:colOff>303068</xdr:colOff>
      <xdr:row>100</xdr:row>
      <xdr:rowOff>47625</xdr:rowOff>
    </xdr:to>
    <xdr:sp macro="" textlink="">
      <xdr:nvSpPr>
        <xdr:cNvPr id="16" name="TextBox 17">
          <a:extLst>
            <a:ext uri="{FF2B5EF4-FFF2-40B4-BE49-F238E27FC236}">
              <a16:creationId xmlns:a16="http://schemas.microsoft.com/office/drawing/2014/main" id="{93C45C57-6251-45E3-B3B8-30E1055D26C6}"/>
            </a:ext>
          </a:extLst>
        </xdr:cNvPr>
        <xdr:cNvSpPr txBox="1"/>
      </xdr:nvSpPr>
      <xdr:spPr>
        <a:xfrm>
          <a:off x="2238375" y="25439687"/>
          <a:ext cx="5379893" cy="82073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839788</xdr:colOff>
      <xdr:row>104</xdr:row>
      <xdr:rowOff>39686</xdr:rowOff>
    </xdr:from>
    <xdr:to>
      <xdr:col>8</xdr:col>
      <xdr:colOff>142875</xdr:colOff>
      <xdr:row>112</xdr:row>
      <xdr:rowOff>38100</xdr:rowOff>
    </xdr:to>
    <xdr:sp macro="" textlink="">
      <xdr:nvSpPr>
        <xdr:cNvPr id="14" name="TextBox 18">
          <a:extLst>
            <a:ext uri="{FF2B5EF4-FFF2-40B4-BE49-F238E27FC236}">
              <a16:creationId xmlns:a16="http://schemas.microsoft.com/office/drawing/2014/main" id="{331CC467-E7D7-4D46-8C77-0F264FDE4690}"/>
            </a:ext>
          </a:extLst>
        </xdr:cNvPr>
        <xdr:cNvSpPr txBox="1"/>
      </xdr:nvSpPr>
      <xdr:spPr>
        <a:xfrm>
          <a:off x="1287463" y="27328811"/>
          <a:ext cx="6580187" cy="182721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DEPOT</a:t>
          </a:r>
          <a:r>
            <a:rPr lang="en-AU" sz="1800" b="1" u="sng" baseline="0">
              <a:solidFill>
                <a:srgbClr val="FF0000"/>
              </a:solidFill>
            </a:rPr>
            <a:t> DETAILS </a:t>
          </a:r>
          <a:endParaRPr lang="en-AU" sz="1800" b="1" baseline="0">
            <a:solidFill>
              <a:srgbClr val="FF0000"/>
            </a:solidFill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BUCCINI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28 WYUNA COURT, HEMMANT QLD 4174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- 2.00PM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89038</xdr:colOff>
      <xdr:row>36</xdr:row>
      <xdr:rowOff>179319</xdr:rowOff>
    </xdr:from>
    <xdr:to>
      <xdr:col>9</xdr:col>
      <xdr:colOff>1007745</xdr:colOff>
      <xdr:row>40</xdr:row>
      <xdr:rowOff>169153</xdr:rowOff>
    </xdr:to>
    <xdr:pic>
      <xdr:nvPicPr>
        <xdr:cNvPr id="4" name="Picture 15">
          <a:extLst>
            <a:ext uri="{FF2B5EF4-FFF2-40B4-BE49-F238E27FC236}">
              <a16:creationId xmlns:a16="http://schemas.microsoft.com/office/drawing/2014/main" id="{F819EDA9-F219-4A0C-BA9A-9B3BC904E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038" y="10466319"/>
          <a:ext cx="9569312" cy="932809"/>
        </a:xfrm>
        <a:prstGeom prst="rect">
          <a:avLst/>
        </a:prstGeom>
      </xdr:spPr>
    </xdr:pic>
    <xdr:clientData/>
  </xdr:twoCellAnchor>
  <xdr:twoCellAnchor editAs="oneCell">
    <xdr:from>
      <xdr:col>0</xdr:col>
      <xdr:colOff>88002</xdr:colOff>
      <xdr:row>71</xdr:row>
      <xdr:rowOff>220110</xdr:rowOff>
    </xdr:from>
    <xdr:to>
      <xdr:col>10</xdr:col>
      <xdr:colOff>0</xdr:colOff>
      <xdr:row>75</xdr:row>
      <xdr:rowOff>135565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93516B1-7931-4320-A468-C954EEE47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002" y="19279635"/>
          <a:ext cx="9589398" cy="9498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123</xdr:row>
      <xdr:rowOff>116371</xdr:rowOff>
    </xdr:from>
    <xdr:to>
      <xdr:col>9</xdr:col>
      <xdr:colOff>973454</xdr:colOff>
      <xdr:row>127</xdr:row>
      <xdr:rowOff>169525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504B65D-507E-421B-8BF8-33AFACCB0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4" y="30996421"/>
          <a:ext cx="9553575" cy="958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81</xdr:row>
      <xdr:rowOff>34637</xdr:rowOff>
    </xdr:from>
    <xdr:to>
      <xdr:col>8</xdr:col>
      <xdr:colOff>813955</xdr:colOff>
      <xdr:row>86</xdr:row>
      <xdr:rowOff>85725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1092B6D-D814-456E-8349-1A2AAFB23CF9}"/>
            </a:ext>
          </a:extLst>
        </xdr:cNvPr>
        <xdr:cNvSpPr txBox="1"/>
      </xdr:nvSpPr>
      <xdr:spPr>
        <a:xfrm>
          <a:off x="724767" y="20589587"/>
          <a:ext cx="8099713" cy="1194088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1704975</xdr:colOff>
      <xdr:row>0</xdr:row>
      <xdr:rowOff>209550</xdr:rowOff>
    </xdr:from>
    <xdr:to>
      <xdr:col>6</xdr:col>
      <xdr:colOff>283410</xdr:colOff>
      <xdr:row>4</xdr:row>
      <xdr:rowOff>229552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2B66353-6D0E-4DB6-BC9E-558972C5571D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09550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1913660</xdr:colOff>
      <xdr:row>37</xdr:row>
      <xdr:rowOff>121227</xdr:rowOff>
    </xdr:from>
    <xdr:to>
      <xdr:col>6</xdr:col>
      <xdr:colOff>478442</xdr:colOff>
      <xdr:row>41</xdr:row>
      <xdr:rowOff>153063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174C047-0E99-4575-8225-AD9C2F40C36A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933" y="15924068"/>
          <a:ext cx="4104986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1991899</xdr:colOff>
      <xdr:row>63</xdr:row>
      <xdr:rowOff>57150</xdr:rowOff>
    </xdr:from>
    <xdr:to>
      <xdr:col>8</xdr:col>
      <xdr:colOff>133350</xdr:colOff>
      <xdr:row>70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6F8B4E8-2710-47C0-84FA-0573AD50E0E5}"/>
            </a:ext>
          </a:extLst>
        </xdr:cNvPr>
        <xdr:cNvSpPr txBox="1"/>
      </xdr:nvSpPr>
      <xdr:spPr>
        <a:xfrm>
          <a:off x="2449099" y="16973550"/>
          <a:ext cx="5723351" cy="176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1688045</xdr:colOff>
      <xdr:row>63</xdr:row>
      <xdr:rowOff>1757</xdr:rowOff>
    </xdr:from>
    <xdr:to>
      <xdr:col>7</xdr:col>
      <xdr:colOff>267088</xdr:colOff>
      <xdr:row>66</xdr:row>
      <xdr:rowOff>200025</xdr:rowOff>
    </xdr:to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E9600020-03C8-4D2D-9D66-4A1956401ABC}"/>
            </a:ext>
          </a:extLst>
        </xdr:cNvPr>
        <xdr:cNvSpPr txBox="1"/>
      </xdr:nvSpPr>
      <xdr:spPr>
        <a:xfrm>
          <a:off x="2164295" y="16594307"/>
          <a:ext cx="5713268" cy="88406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1091046</xdr:colOff>
      <xdr:row>57</xdr:row>
      <xdr:rowOff>155865</xdr:rowOff>
    </xdr:from>
    <xdr:to>
      <xdr:col>5</xdr:col>
      <xdr:colOff>238125</xdr:colOff>
      <xdr:row>61</xdr:row>
      <xdr:rowOff>142875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E9A4AFF6-EBC2-41D8-B0D5-80B6CE8805A9}"/>
            </a:ext>
          </a:extLst>
        </xdr:cNvPr>
        <xdr:cNvSpPr txBox="1"/>
      </xdr:nvSpPr>
      <xdr:spPr>
        <a:xfrm>
          <a:off x="1546589" y="15437278"/>
          <a:ext cx="3917862" cy="914662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 u="none">
              <a:solidFill>
                <a:schemeClr val="accent1"/>
              </a:solidFill>
            </a:rPr>
            <a:t>NEW</a:t>
          </a:r>
          <a:r>
            <a:rPr lang="en-AU" sz="1200" b="1" u="none" baseline="0">
              <a:solidFill>
                <a:schemeClr val="accent1"/>
              </a:solidFill>
            </a:rPr>
            <a:t> ZEALAND SHIPMENTS, PLEASE DELIVER TO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ACFS: C/O ASEA360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 4 MARTIN AVENUE, GILLMAN SA 5013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HOURS: 7.00AM - 3.00PM (MON-FRI)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50937</xdr:colOff>
      <xdr:row>33</xdr:row>
      <xdr:rowOff>24709</xdr:rowOff>
    </xdr:from>
    <xdr:to>
      <xdr:col>9</xdr:col>
      <xdr:colOff>1028699</xdr:colOff>
      <xdr:row>36</xdr:row>
      <xdr:rowOff>207721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FB0F3B0-73C2-49DD-9E80-34F70442C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37" y="9349684"/>
          <a:ext cx="9902687" cy="96787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133349</xdr:colOff>
      <xdr:row>95</xdr:row>
      <xdr:rowOff>114299</xdr:rowOff>
    </xdr:from>
    <xdr:to>
      <xdr:col>9</xdr:col>
      <xdr:colOff>1028699</xdr:colOff>
      <xdr:row>99</xdr:row>
      <xdr:rowOff>134751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29A85F9-DFFD-46BC-88C0-30F137643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49" y="23869649"/>
          <a:ext cx="9820275" cy="926280"/>
        </a:xfrm>
        <a:prstGeom prst="rect">
          <a:avLst/>
        </a:prstGeom>
      </xdr:spPr>
    </xdr:pic>
    <xdr:clientData/>
  </xdr:twoCellAnchor>
  <xdr:twoCellAnchor>
    <xdr:from>
      <xdr:col>1</xdr:col>
      <xdr:colOff>2269020</xdr:colOff>
      <xdr:row>67</xdr:row>
      <xdr:rowOff>38237</xdr:rowOff>
    </xdr:from>
    <xdr:to>
      <xdr:col>6</xdr:col>
      <xdr:colOff>105547</xdr:colOff>
      <xdr:row>74</xdr:row>
      <xdr:rowOff>133918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692A3120-83B3-4711-B6C4-178F161F9961}"/>
            </a:ext>
          </a:extLst>
        </xdr:cNvPr>
        <xdr:cNvSpPr txBox="1"/>
      </xdr:nvSpPr>
      <xdr:spPr>
        <a:xfrm>
          <a:off x="2745270" y="17545187"/>
          <a:ext cx="3989677" cy="169588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 u="sng" baseline="0">
              <a:solidFill>
                <a:srgbClr val="FF0000"/>
              </a:solidFill>
            </a:rPr>
            <a:t>DEPOT  </a:t>
          </a:r>
          <a:endParaRPr lang="en-AU" sz="1600" b="1" baseline="0">
            <a:solidFill>
              <a:srgbClr val="FF0000"/>
            </a:solidFill>
          </a:endParaRPr>
        </a:p>
        <a:p>
          <a:pPr algn="ctr"/>
          <a:r>
            <a:rPr lang="en-AU" sz="2000" b="1" baseline="0">
              <a:solidFill>
                <a:schemeClr val="accent1"/>
              </a:solidFill>
            </a:rPr>
            <a:t>SYMONS &amp; CLARK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Gate 1, 22 WILKINS ROAD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GILLMAN 5013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- 3.30PM (MON-FRI)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1558636</xdr:colOff>
      <xdr:row>1</xdr:row>
      <xdr:rowOff>43296</xdr:rowOff>
    </xdr:from>
    <xdr:to>
      <xdr:col>7</xdr:col>
      <xdr:colOff>131300</xdr:colOff>
      <xdr:row>4</xdr:row>
      <xdr:rowOff>305579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D573A5D-0149-487F-AC6F-9E6D7420A0E3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8909" y="268432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1887682</xdr:colOff>
      <xdr:row>37</xdr:row>
      <xdr:rowOff>190500</xdr:rowOff>
    </xdr:from>
    <xdr:to>
      <xdr:col>7</xdr:col>
      <xdr:colOff>94586</xdr:colOff>
      <xdr:row>41</xdr:row>
      <xdr:rowOff>229321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022F8FD-4B3D-40AD-B850-E64F3AFE1D74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7955" y="16478250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268287</xdr:colOff>
      <xdr:row>55</xdr:row>
      <xdr:rowOff>104774</xdr:rowOff>
    </xdr:from>
    <xdr:to>
      <xdr:col>7</xdr:col>
      <xdr:colOff>895350</xdr:colOff>
      <xdr:row>62</xdr:row>
      <xdr:rowOff>190499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DE4A53E-1024-42F5-B164-0AF50610AC4C}"/>
            </a:ext>
          </a:extLst>
        </xdr:cNvPr>
        <xdr:cNvSpPr txBox="1"/>
      </xdr:nvSpPr>
      <xdr:spPr>
        <a:xfrm>
          <a:off x="2287587" y="15249524"/>
          <a:ext cx="5113338" cy="1685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2</xdr:col>
      <xdr:colOff>563565</xdr:colOff>
      <xdr:row>50</xdr:row>
      <xdr:rowOff>30165</xdr:rowOff>
    </xdr:from>
    <xdr:to>
      <xdr:col>6</xdr:col>
      <xdr:colOff>848451</xdr:colOff>
      <xdr:row>57</xdr:row>
      <xdr:rowOff>198440</xdr:rowOff>
    </xdr:to>
    <xdr:sp macro="" textlink="">
      <xdr:nvSpPr>
        <xdr:cNvPr id="199" name="TextBox 11">
          <a:extLst>
            <a:ext uri="{FF2B5EF4-FFF2-40B4-BE49-F238E27FC236}">
              <a16:creationId xmlns:a16="http://schemas.microsoft.com/office/drawing/2014/main" id="{7AE2F6ED-5EBA-4026-BB50-29A5E2EBD81C}"/>
            </a:ext>
          </a:extLst>
        </xdr:cNvPr>
        <xdr:cNvSpPr txBox="1"/>
      </xdr:nvSpPr>
      <xdr:spPr>
        <a:xfrm>
          <a:off x="2582865" y="14031915"/>
          <a:ext cx="3847236" cy="1768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 baseline="0">
              <a:solidFill>
                <a:srgbClr val="7030A0"/>
              </a:solidFill>
            </a:rPr>
            <a:t>DEPOT DETAILS:</a:t>
          </a:r>
        </a:p>
        <a:p>
          <a:pPr algn="ctr"/>
          <a:r>
            <a:rPr lang="en-AU" sz="2400" b="1" baseline="0">
              <a:solidFill>
                <a:srgbClr val="7030A0"/>
              </a:solidFill>
            </a:rPr>
            <a:t>SUPERSCOOP LOGISTICS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 21B SHEFFIELD ROAD 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WELSHPOOL WA 6106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HOURS: 7.00AM - 3.00PM (MON-FRI)</a:t>
          </a:r>
        </a:p>
        <a:p>
          <a:pPr algn="ctr"/>
          <a:r>
            <a:rPr lang="en-AU" sz="1400" b="1" baseline="0">
              <a:solidFill>
                <a:srgbClr val="7030A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31752</xdr:colOff>
      <xdr:row>32</xdr:row>
      <xdr:rowOff>219075</xdr:rowOff>
    </xdr:from>
    <xdr:to>
      <xdr:col>9</xdr:col>
      <xdr:colOff>1200150</xdr:colOff>
      <xdr:row>36</xdr:row>
      <xdr:rowOff>173486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59151E4-8DD2-42BA-BE6A-ECF9DBDF1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2" y="9563100"/>
          <a:ext cx="9483723" cy="97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150813</xdr:rowOff>
    </xdr:from>
    <xdr:to>
      <xdr:col>9</xdr:col>
      <xdr:colOff>1219199</xdr:colOff>
      <xdr:row>81</xdr:row>
      <xdr:rowOff>191267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884EAD7-EE64-4C57-901F-90A85982F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324763"/>
          <a:ext cx="9534524" cy="954854"/>
        </a:xfrm>
        <a:prstGeom prst="rect">
          <a:avLst/>
        </a:prstGeom>
      </xdr:spPr>
    </xdr:pic>
    <xdr:clientData/>
  </xdr:twoCellAnchor>
  <xdr:twoCellAnchor>
    <xdr:from>
      <xdr:col>1</xdr:col>
      <xdr:colOff>1417203</xdr:colOff>
      <xdr:row>58</xdr:row>
      <xdr:rowOff>143453</xdr:rowOff>
    </xdr:from>
    <xdr:to>
      <xdr:col>7</xdr:col>
      <xdr:colOff>534698</xdr:colOff>
      <xdr:row>62</xdr:row>
      <xdr:rowOff>133350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AE5F24A-B6B8-4DFA-8C63-34472D4C1292}"/>
            </a:ext>
          </a:extLst>
        </xdr:cNvPr>
        <xdr:cNvSpPr txBox="1"/>
      </xdr:nvSpPr>
      <xdr:spPr>
        <a:xfrm>
          <a:off x="1893453" y="15907328"/>
          <a:ext cx="5604020" cy="90429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A688-1090-42BC-B2B3-1D905208B84A}">
  <sheetPr codeName="Sheet1">
    <tabColor rgb="FFFF9900"/>
  </sheetPr>
  <dimension ref="A1:Z222"/>
  <sheetViews>
    <sheetView showGridLines="0" view="pageBreakPreview" zoomScaleNormal="100" zoomScaleSheetLayoutView="100" workbookViewId="0"/>
  </sheetViews>
  <sheetFormatPr defaultColWidth="8.6640625" defaultRowHeight="17.25" x14ac:dyDescent="0.45"/>
  <cols>
    <col min="1" max="1" width="7.53125" style="13" customWidth="1"/>
    <col min="2" max="2" width="27.46484375" style="1" customWidth="1"/>
    <col min="3" max="3" width="8.53125" style="1" bestFit="1" customWidth="1"/>
    <col min="4" max="4" width="11" style="1" bestFit="1" customWidth="1"/>
    <col min="5" max="5" width="10.86328125" style="2" customWidth="1"/>
    <col min="6" max="6" width="13.1328125" style="2" customWidth="1"/>
    <col min="7" max="7" width="13.86328125" style="2" customWidth="1"/>
    <col min="8" max="8" width="13.33203125" style="2" customWidth="1"/>
    <col min="9" max="9" width="13.6640625" style="2" customWidth="1"/>
    <col min="10" max="10" width="16.46484375" style="10" customWidth="1"/>
    <col min="11" max="11" width="12.6640625" style="3" customWidth="1"/>
    <col min="12" max="12" width="8.6640625" style="3" hidden="1" customWidth="1"/>
    <col min="13" max="13" width="3.6640625" style="3" hidden="1" customWidth="1"/>
    <col min="14" max="18" width="8.6640625" style="3" hidden="1" customWidth="1"/>
    <col min="19" max="20" width="8.6640625" style="3"/>
    <col min="21" max="21" width="25.53125" style="3" customWidth="1"/>
    <col min="22" max="23" width="8.6640625" style="3"/>
    <col min="24" max="24" width="13.53125" style="3" customWidth="1"/>
    <col min="25" max="25" width="11.1328125" style="3" customWidth="1"/>
    <col min="26" max="26" width="12" style="3" customWidth="1"/>
    <col min="27" max="16384" width="8.6640625" style="3"/>
  </cols>
  <sheetData>
    <row r="1" spans="1:18" x14ac:dyDescent="0.45">
      <c r="B1" s="6"/>
      <c r="C1" s="6"/>
      <c r="D1" s="6"/>
      <c r="E1" s="7"/>
      <c r="F1" s="7"/>
      <c r="G1" s="7"/>
      <c r="H1" s="7"/>
      <c r="I1" s="7"/>
    </row>
    <row r="2" spans="1:18" x14ac:dyDescent="0.45">
      <c r="B2" s="6"/>
      <c r="C2" s="6"/>
      <c r="D2" s="6"/>
      <c r="E2" s="7"/>
      <c r="F2" s="7"/>
      <c r="G2" s="7"/>
      <c r="H2" s="7"/>
      <c r="I2" s="7"/>
    </row>
    <row r="3" spans="1:18" x14ac:dyDescent="0.45">
      <c r="B3" s="6"/>
      <c r="C3" s="6"/>
      <c r="D3" s="6"/>
      <c r="E3" s="7"/>
      <c r="F3" s="7"/>
      <c r="G3" s="7"/>
      <c r="H3" s="7"/>
      <c r="I3" s="7"/>
    </row>
    <row r="4" spans="1:18" ht="29.25" customHeight="1" x14ac:dyDescent="0.45">
      <c r="B4" s="6"/>
      <c r="C4" s="6"/>
      <c r="D4" s="6"/>
      <c r="E4" s="7"/>
      <c r="F4" s="7"/>
      <c r="G4" s="7"/>
      <c r="H4" s="7"/>
      <c r="I4" s="7"/>
    </row>
    <row r="5" spans="1:18" s="21" customFormat="1" ht="44.25" x14ac:dyDescent="0.45">
      <c r="A5" s="205" t="s">
        <v>0</v>
      </c>
      <c r="B5" s="205"/>
      <c r="C5" s="205"/>
      <c r="D5" s="205"/>
      <c r="E5" s="205"/>
      <c r="F5" s="205"/>
      <c r="G5" s="205"/>
      <c r="H5" s="205"/>
      <c r="I5" s="205"/>
    </row>
    <row r="6" spans="1:18" s="21" customFormat="1" ht="44.25" x14ac:dyDescent="0.45">
      <c r="A6" s="205" t="s">
        <v>1</v>
      </c>
      <c r="B6" s="205"/>
      <c r="C6" s="205"/>
      <c r="D6" s="205"/>
      <c r="E6" s="205"/>
      <c r="F6" s="205"/>
      <c r="G6" s="205"/>
      <c r="H6" s="205"/>
      <c r="I6" s="205"/>
      <c r="R6"/>
    </row>
    <row r="7" spans="1:18" s="4" customFormat="1" ht="34.9" x14ac:dyDescent="0.45">
      <c r="A7" s="207" t="s">
        <v>155</v>
      </c>
      <c r="B7" s="207"/>
      <c r="C7" s="207"/>
      <c r="D7" s="207"/>
      <c r="E7" s="207"/>
      <c r="F7" s="207"/>
      <c r="G7" s="207"/>
      <c r="H7" s="207"/>
      <c r="I7" s="207"/>
      <c r="J7" s="94"/>
    </row>
    <row r="8" spans="1:18" s="4" customFormat="1" ht="34.9" hidden="1" x14ac:dyDescent="0.45">
      <c r="A8" s="80"/>
      <c r="B8" s="80"/>
      <c r="C8" s="80"/>
      <c r="D8" s="80"/>
      <c r="E8" s="80"/>
      <c r="F8" s="80"/>
      <c r="G8" s="80"/>
      <c r="H8" s="80"/>
      <c r="I8" s="80"/>
      <c r="J8" s="94"/>
    </row>
    <row r="9" spans="1:18" s="4" customFormat="1" ht="32.85" hidden="1" customHeight="1" x14ac:dyDescent="0.9">
      <c r="A9" s="80"/>
      <c r="B9" s="190" t="s">
        <v>69</v>
      </c>
      <c r="C9" s="190"/>
      <c r="D9" s="190"/>
      <c r="E9" s="190"/>
      <c r="F9" s="190"/>
      <c r="G9" s="190"/>
      <c r="H9" s="80"/>
      <c r="I9" s="80"/>
      <c r="J9" s="94"/>
    </row>
    <row r="10" spans="1:18" s="4" customFormat="1" ht="34.9" hidden="1" x14ac:dyDescent="0.45">
      <c r="A10" s="80"/>
      <c r="B10" s="191" t="s">
        <v>3</v>
      </c>
      <c r="C10" s="193" t="s">
        <v>4</v>
      </c>
      <c r="D10" s="90"/>
      <c r="E10" s="195" t="s">
        <v>5</v>
      </c>
      <c r="F10" s="198" t="s">
        <v>6</v>
      </c>
      <c r="G10" s="185" t="s">
        <v>70</v>
      </c>
      <c r="H10" s="80"/>
      <c r="I10" s="80"/>
      <c r="J10" s="94"/>
    </row>
    <row r="11" spans="1:18" s="4" customFormat="1" ht="5.45" hidden="1" customHeight="1" x14ac:dyDescent="0.45">
      <c r="A11" s="80"/>
      <c r="B11" s="192"/>
      <c r="C11" s="194"/>
      <c r="D11" s="93"/>
      <c r="E11" s="196"/>
      <c r="F11" s="199"/>
      <c r="G11" s="186"/>
      <c r="H11" s="80"/>
      <c r="I11" s="80"/>
      <c r="J11" s="94"/>
    </row>
    <row r="12" spans="1:18" s="4" customFormat="1" ht="19.25" hidden="1" customHeight="1" x14ac:dyDescent="0.55000000000000004">
      <c r="A12" s="80"/>
      <c r="B12" s="138" t="s">
        <v>57</v>
      </c>
      <c r="C12" s="139" t="s">
        <v>74</v>
      </c>
      <c r="D12" s="139"/>
      <c r="E12" s="140">
        <v>45484</v>
      </c>
      <c r="F12" s="140">
        <v>45491</v>
      </c>
      <c r="G12" s="141">
        <v>45511</v>
      </c>
      <c r="H12" s="80"/>
      <c r="I12" s="80"/>
      <c r="J12" s="94"/>
    </row>
    <row r="13" spans="1:18" s="4" customFormat="1" ht="20" customHeight="1" x14ac:dyDescent="0.45">
      <c r="A13" s="80"/>
      <c r="B13" s="80"/>
      <c r="C13" s="80"/>
      <c r="D13" s="80"/>
      <c r="E13" s="80"/>
      <c r="F13" s="80"/>
      <c r="G13" s="80"/>
      <c r="H13" s="80"/>
      <c r="I13" s="80"/>
      <c r="J13" s="94"/>
    </row>
    <row r="14" spans="1:18" s="4" customFormat="1" ht="18" customHeight="1" x14ac:dyDescent="0.45">
      <c r="A14" s="80"/>
      <c r="B14" s="80"/>
      <c r="C14" s="80"/>
      <c r="D14" s="80"/>
      <c r="E14" s="80"/>
      <c r="F14" s="80"/>
      <c r="G14" s="80"/>
      <c r="H14" s="80"/>
      <c r="I14" s="80"/>
      <c r="J14" s="94"/>
    </row>
    <row r="15" spans="1:18" ht="33" customHeight="1" thickBot="1" x14ac:dyDescent="0.95">
      <c r="B15" s="206" t="s">
        <v>2</v>
      </c>
      <c r="C15" s="206"/>
      <c r="D15" s="206"/>
      <c r="E15" s="206"/>
      <c r="F15" s="206"/>
      <c r="G15" s="206"/>
      <c r="H15" s="190"/>
      <c r="I15" s="11"/>
    </row>
    <row r="16" spans="1:18" ht="39.75" customHeight="1" x14ac:dyDescent="0.45">
      <c r="B16" s="159" t="s">
        <v>3</v>
      </c>
      <c r="C16" s="90" t="s">
        <v>4</v>
      </c>
      <c r="D16" s="177" t="s">
        <v>146</v>
      </c>
      <c r="E16" s="157" t="s">
        <v>121</v>
      </c>
      <c r="F16" s="157" t="s">
        <v>6</v>
      </c>
      <c r="G16" s="157" t="s">
        <v>7</v>
      </c>
      <c r="H16" s="209" t="s">
        <v>61</v>
      </c>
      <c r="I16" s="181" t="s">
        <v>95</v>
      </c>
      <c r="J16" s="181" t="s">
        <v>67</v>
      </c>
      <c r="K16" s="181" t="s">
        <v>75</v>
      </c>
      <c r="L16" s="180"/>
    </row>
    <row r="17" spans="1:24" ht="6.75" customHeight="1" thickBot="1" x14ac:dyDescent="0.5">
      <c r="A17" s="66"/>
      <c r="B17" s="160"/>
      <c r="C17" s="161"/>
      <c r="D17" s="151" t="s">
        <v>83</v>
      </c>
      <c r="E17" s="158"/>
      <c r="F17" s="158"/>
      <c r="G17" s="158"/>
      <c r="H17" s="210"/>
      <c r="I17" s="182"/>
      <c r="J17" s="182"/>
      <c r="K17" s="182"/>
      <c r="L17" s="180"/>
    </row>
    <row r="18" spans="1:24" s="14" customFormat="1" ht="18" x14ac:dyDescent="0.45">
      <c r="A18" s="73"/>
      <c r="B18" s="104" t="s">
        <v>79</v>
      </c>
      <c r="C18" s="170" t="s">
        <v>91</v>
      </c>
      <c r="D18" s="168">
        <v>45616</v>
      </c>
      <c r="E18" s="168">
        <v>45625</v>
      </c>
      <c r="F18" s="168">
        <v>45634</v>
      </c>
      <c r="G18" s="168">
        <v>45647</v>
      </c>
      <c r="H18" s="137">
        <f>(F18+28)</f>
        <v>45662</v>
      </c>
      <c r="I18" s="137">
        <f>F18+30</f>
        <v>45664</v>
      </c>
      <c r="J18" s="137">
        <f>(F18+30)</f>
        <v>45664</v>
      </c>
      <c r="K18" s="169">
        <f>(G18+28)</f>
        <v>45675</v>
      </c>
      <c r="L18" s="155"/>
    </row>
    <row r="19" spans="1:24" s="14" customFormat="1" ht="18" x14ac:dyDescent="0.45">
      <c r="A19" s="73"/>
      <c r="B19" s="104" t="s">
        <v>59</v>
      </c>
      <c r="C19" s="170" t="s">
        <v>101</v>
      </c>
      <c r="D19" s="168">
        <v>45631</v>
      </c>
      <c r="E19" s="168">
        <v>45637</v>
      </c>
      <c r="F19" s="168">
        <v>45640</v>
      </c>
      <c r="G19" s="168">
        <v>45657</v>
      </c>
      <c r="H19" s="168">
        <f>(F19+28)</f>
        <v>45668</v>
      </c>
      <c r="I19" s="168">
        <f t="shared" ref="I19:I24" si="0">F19+30</f>
        <v>45670</v>
      </c>
      <c r="J19" s="168">
        <f>(F19+30)</f>
        <v>45670</v>
      </c>
      <c r="K19" s="105">
        <f>(G19+28)</f>
        <v>45685</v>
      </c>
      <c r="L19" s="155"/>
    </row>
    <row r="20" spans="1:24" s="14" customFormat="1" ht="19.5" customHeight="1" x14ac:dyDescent="0.45">
      <c r="A20" s="73"/>
      <c r="B20" s="104" t="s">
        <v>112</v>
      </c>
      <c r="C20" s="170" t="s">
        <v>113</v>
      </c>
      <c r="D20" s="168">
        <v>45637</v>
      </c>
      <c r="E20" s="168">
        <v>45643</v>
      </c>
      <c r="F20" s="168">
        <v>45648</v>
      </c>
      <c r="G20" s="168">
        <v>45299</v>
      </c>
      <c r="H20" s="168">
        <f>(F20+28)</f>
        <v>45676</v>
      </c>
      <c r="I20" s="168">
        <f t="shared" si="0"/>
        <v>45678</v>
      </c>
      <c r="J20" s="168">
        <f>(F20+30)</f>
        <v>45678</v>
      </c>
      <c r="K20" s="105">
        <f>(G20+28)</f>
        <v>45327</v>
      </c>
      <c r="L20" s="155"/>
      <c r="M20"/>
    </row>
    <row r="21" spans="1:24" s="14" customFormat="1" ht="19.5" customHeight="1" x14ac:dyDescent="0.45">
      <c r="A21" s="73"/>
      <c r="B21" s="104" t="s">
        <v>77</v>
      </c>
      <c r="C21" s="170" t="s">
        <v>118</v>
      </c>
      <c r="D21" s="168">
        <v>45644</v>
      </c>
      <c r="E21" s="168">
        <v>45656</v>
      </c>
      <c r="F21" s="168">
        <v>45296</v>
      </c>
      <c r="G21" s="168">
        <v>45313</v>
      </c>
      <c r="H21" s="168">
        <f t="shared" ref="H21:H24" si="1">(F21+28)</f>
        <v>45324</v>
      </c>
      <c r="I21" s="168">
        <f t="shared" si="0"/>
        <v>45326</v>
      </c>
      <c r="J21" s="168">
        <f t="shared" ref="J21:J23" si="2">(F21+30)</f>
        <v>45326</v>
      </c>
      <c r="K21" s="105">
        <f t="shared" ref="K21:K24" si="3">(G21+28)</f>
        <v>45341</v>
      </c>
      <c r="L21" s="155"/>
    </row>
    <row r="22" spans="1:24" s="14" customFormat="1" ht="19.5" customHeight="1" x14ac:dyDescent="0.45">
      <c r="A22" s="73"/>
      <c r="B22" s="104" t="s">
        <v>90</v>
      </c>
      <c r="C22" s="170" t="s">
        <v>119</v>
      </c>
      <c r="D22" s="168">
        <v>45649</v>
      </c>
      <c r="E22" s="168">
        <v>45298</v>
      </c>
      <c r="F22" s="168">
        <v>45303</v>
      </c>
      <c r="G22" s="168">
        <v>45320</v>
      </c>
      <c r="H22" s="168">
        <f>(F22+28)</f>
        <v>45331</v>
      </c>
      <c r="I22" s="168">
        <f t="shared" si="0"/>
        <v>45333</v>
      </c>
      <c r="J22" s="168">
        <f t="shared" si="2"/>
        <v>45333</v>
      </c>
      <c r="K22" s="105">
        <f t="shared" si="3"/>
        <v>45348</v>
      </c>
      <c r="L22" s="155"/>
    </row>
    <row r="23" spans="1:24" s="14" customFormat="1" ht="19.5" customHeight="1" x14ac:dyDescent="0.45">
      <c r="A23" s="73"/>
      <c r="B23" s="104" t="s">
        <v>79</v>
      </c>
      <c r="C23" s="170" t="s">
        <v>135</v>
      </c>
      <c r="D23" s="168">
        <v>45299</v>
      </c>
      <c r="E23" s="168">
        <v>45305</v>
      </c>
      <c r="F23" s="168">
        <v>45310</v>
      </c>
      <c r="G23" s="168">
        <v>45327</v>
      </c>
      <c r="H23" s="168">
        <f t="shared" si="1"/>
        <v>45338</v>
      </c>
      <c r="I23" s="168">
        <f t="shared" si="0"/>
        <v>45340</v>
      </c>
      <c r="J23" s="168">
        <f t="shared" si="2"/>
        <v>45340</v>
      </c>
      <c r="K23" s="105">
        <f t="shared" si="3"/>
        <v>45355</v>
      </c>
      <c r="L23" s="155"/>
      <c r="X23"/>
    </row>
    <row r="24" spans="1:24" s="14" customFormat="1" ht="19.5" customHeight="1" thickBot="1" x14ac:dyDescent="0.5">
      <c r="A24" s="73"/>
      <c r="B24" s="106" t="s">
        <v>59</v>
      </c>
      <c r="C24" s="107" t="s">
        <v>145</v>
      </c>
      <c r="D24" s="108">
        <v>45306</v>
      </c>
      <c r="E24" s="108">
        <v>45312</v>
      </c>
      <c r="F24" s="108">
        <v>45317</v>
      </c>
      <c r="G24" s="108">
        <v>45334</v>
      </c>
      <c r="H24" s="108">
        <f t="shared" si="1"/>
        <v>45345</v>
      </c>
      <c r="I24" s="108">
        <f t="shared" si="0"/>
        <v>45347</v>
      </c>
      <c r="J24" s="108">
        <f>(F24+30)</f>
        <v>45347</v>
      </c>
      <c r="K24" s="109">
        <f t="shared" si="3"/>
        <v>45362</v>
      </c>
      <c r="L24" s="155"/>
    </row>
    <row r="25" spans="1:24" s="14" customFormat="1" ht="19.5" hidden="1" customHeight="1" thickBot="1" x14ac:dyDescent="0.5">
      <c r="A25" s="73"/>
      <c r="B25" s="106"/>
      <c r="C25" s="107"/>
      <c r="D25" s="107"/>
      <c r="E25" s="108"/>
      <c r="F25" s="108"/>
      <c r="G25" s="108"/>
      <c r="H25" s="109">
        <f t="shared" ref="H25" si="4">(G25+1)</f>
        <v>1</v>
      </c>
      <c r="I25" s="96"/>
      <c r="J25" s="13"/>
    </row>
    <row r="26" spans="1:24" x14ac:dyDescent="0.4">
      <c r="B26" s="11"/>
      <c r="C26" s="11"/>
      <c r="D26" s="11"/>
      <c r="E26" s="11"/>
      <c r="F26" s="11"/>
      <c r="G26" s="11"/>
      <c r="H26" s="11"/>
      <c r="I26" s="11"/>
    </row>
    <row r="27" spans="1:24" x14ac:dyDescent="0.4">
      <c r="B27" s="11"/>
      <c r="C27" s="11"/>
      <c r="D27" s="11"/>
      <c r="E27" s="11"/>
      <c r="F27" s="11"/>
      <c r="G27" s="11"/>
      <c r="H27" s="11"/>
      <c r="I27" s="11"/>
    </row>
    <row r="28" spans="1:24" ht="31.15" thickBot="1" x14ac:dyDescent="0.95">
      <c r="B28" s="190" t="s">
        <v>8</v>
      </c>
      <c r="C28" s="190"/>
      <c r="D28" s="190"/>
      <c r="E28" s="190"/>
      <c r="F28" s="190"/>
      <c r="G28" s="190"/>
      <c r="H28" s="11"/>
      <c r="I28" s="11"/>
    </row>
    <row r="29" spans="1:24" ht="18" customHeight="1" x14ac:dyDescent="0.45">
      <c r="B29" s="191" t="s">
        <v>3</v>
      </c>
      <c r="C29" s="193" t="s">
        <v>4</v>
      </c>
      <c r="D29" s="90"/>
      <c r="E29" s="195" t="s">
        <v>5</v>
      </c>
      <c r="F29" s="198" t="s">
        <v>6</v>
      </c>
      <c r="G29" s="185" t="s">
        <v>9</v>
      </c>
      <c r="H29" s="180"/>
      <c r="I29" s="208"/>
    </row>
    <row r="30" spans="1:24" ht="18.75" customHeight="1" thickBot="1" x14ac:dyDescent="0.5">
      <c r="B30" s="192"/>
      <c r="C30" s="194"/>
      <c r="D30" s="93"/>
      <c r="E30" s="196"/>
      <c r="F30" s="199"/>
      <c r="G30" s="186"/>
      <c r="H30" s="180"/>
      <c r="I30" s="208"/>
    </row>
    <row r="31" spans="1:24" ht="18.75" customHeight="1" x14ac:dyDescent="0.55000000000000004">
      <c r="B31" s="26" t="s">
        <v>106</v>
      </c>
      <c r="C31" s="87" t="s">
        <v>107</v>
      </c>
      <c r="D31" s="87"/>
      <c r="E31" s="34">
        <v>45632</v>
      </c>
      <c r="F31" s="34">
        <v>45639</v>
      </c>
      <c r="G31" s="31">
        <v>45655</v>
      </c>
      <c r="H31" s="156"/>
      <c r="I31" s="91"/>
    </row>
    <row r="32" spans="1:24" ht="18.75" customHeight="1" x14ac:dyDescent="0.55000000000000004">
      <c r="B32" s="26" t="s">
        <v>102</v>
      </c>
      <c r="C32" s="87" t="s">
        <v>117</v>
      </c>
      <c r="D32" s="87"/>
      <c r="E32" s="34">
        <v>45646</v>
      </c>
      <c r="F32" s="34">
        <v>45293</v>
      </c>
      <c r="G32" s="31">
        <v>45310</v>
      </c>
      <c r="H32" s="156"/>
      <c r="I32" s="91"/>
    </row>
    <row r="33" spans="1:26" ht="19.5" customHeight="1" x14ac:dyDescent="0.55000000000000004">
      <c r="A33" s="77"/>
      <c r="B33" s="26" t="s">
        <v>131</v>
      </c>
      <c r="C33" s="87" t="s">
        <v>141</v>
      </c>
      <c r="D33" s="87"/>
      <c r="E33" s="34">
        <v>45293</v>
      </c>
      <c r="F33" s="34">
        <v>45300</v>
      </c>
      <c r="G33" s="31">
        <v>45317</v>
      </c>
      <c r="H33" s="156"/>
      <c r="I33" s="96"/>
    </row>
    <row r="34" spans="1:26" ht="19.5" customHeight="1" thickBot="1" x14ac:dyDescent="0.6">
      <c r="A34" s="77"/>
      <c r="B34" s="27" t="s">
        <v>106</v>
      </c>
      <c r="C34" s="28" t="s">
        <v>147</v>
      </c>
      <c r="D34" s="28"/>
      <c r="E34" s="29">
        <v>45300</v>
      </c>
      <c r="F34" s="29">
        <v>45307</v>
      </c>
      <c r="G34" s="32">
        <v>45324</v>
      </c>
      <c r="H34" s="156"/>
      <c r="I34" s="96"/>
    </row>
    <row r="35" spans="1:26" x14ac:dyDescent="0.45">
      <c r="B35" s="189"/>
      <c r="C35" s="189"/>
      <c r="D35" s="189"/>
      <c r="E35" s="189"/>
      <c r="F35" s="189"/>
      <c r="G35" s="189"/>
      <c r="H35" s="189"/>
      <c r="I35" s="24"/>
    </row>
    <row r="36" spans="1:26" ht="25.5" customHeight="1" thickBot="1" x14ac:dyDescent="0.95">
      <c r="B36" s="190" t="s">
        <v>10</v>
      </c>
      <c r="C36" s="190"/>
      <c r="D36" s="190"/>
      <c r="E36" s="190"/>
      <c r="F36" s="190"/>
      <c r="G36" s="190"/>
      <c r="H36" s="11"/>
      <c r="I36" s="8"/>
      <c r="T36" s="34"/>
    </row>
    <row r="37" spans="1:26" ht="12.75" customHeight="1" x14ac:dyDescent="0.45">
      <c r="B37" s="191" t="s">
        <v>3</v>
      </c>
      <c r="C37" s="193" t="s">
        <v>4</v>
      </c>
      <c r="D37" s="90"/>
      <c r="E37" s="195" t="s">
        <v>5</v>
      </c>
      <c r="F37" s="198" t="s">
        <v>6</v>
      </c>
      <c r="G37" s="185" t="s">
        <v>11</v>
      </c>
      <c r="H37" s="180"/>
      <c r="I37" s="217"/>
      <c r="U37" s="211"/>
      <c r="V37" s="212"/>
      <c r="W37" s="174"/>
      <c r="X37" s="213"/>
      <c r="Y37" s="214"/>
      <c r="Z37" s="213"/>
    </row>
    <row r="38" spans="1:26" ht="24.75" customHeight="1" thickBot="1" x14ac:dyDescent="0.5">
      <c r="B38" s="192"/>
      <c r="C38" s="194"/>
      <c r="D38" s="93"/>
      <c r="E38" s="196"/>
      <c r="F38" s="199"/>
      <c r="G38" s="186"/>
      <c r="H38" s="180"/>
      <c r="I38" s="217"/>
      <c r="U38" s="211"/>
      <c r="V38" s="211"/>
      <c r="W38" s="173"/>
      <c r="X38" s="213"/>
      <c r="Y38" s="215"/>
      <c r="Z38" s="216"/>
    </row>
    <row r="39" spans="1:26" ht="18" x14ac:dyDescent="0.55000000000000004">
      <c r="B39" s="26" t="s">
        <v>126</v>
      </c>
      <c r="C39" s="87" t="s">
        <v>127</v>
      </c>
      <c r="D39" s="87"/>
      <c r="E39" s="34">
        <v>45623</v>
      </c>
      <c r="F39" s="34">
        <v>45630</v>
      </c>
      <c r="G39" s="31">
        <v>45652</v>
      </c>
      <c r="H39" s="156"/>
      <c r="I39" s="96"/>
      <c r="U39" s="175"/>
      <c r="V39" s="87"/>
      <c r="W39" s="87"/>
      <c r="X39" s="34"/>
      <c r="Y39" s="34"/>
      <c r="Z39" s="34"/>
    </row>
    <row r="40" spans="1:26" ht="18" x14ac:dyDescent="0.55000000000000004">
      <c r="B40" s="26" t="s">
        <v>128</v>
      </c>
      <c r="C40" s="87" t="s">
        <v>129</v>
      </c>
      <c r="D40" s="87"/>
      <c r="E40" s="34">
        <v>45630</v>
      </c>
      <c r="F40" s="34">
        <v>45637</v>
      </c>
      <c r="G40" s="31">
        <v>45300</v>
      </c>
      <c r="H40" s="156"/>
      <c r="I40" s="96"/>
      <c r="J40"/>
      <c r="U40" s="175"/>
      <c r="V40" s="87"/>
      <c r="W40" s="87"/>
      <c r="X40" s="34"/>
      <c r="Y40" s="34"/>
      <c r="Z40" s="34"/>
    </row>
    <row r="41" spans="1:26" ht="19.5" customHeight="1" thickBot="1" x14ac:dyDescent="0.6">
      <c r="B41" s="27" t="s">
        <v>142</v>
      </c>
      <c r="C41" s="28" t="s">
        <v>143</v>
      </c>
      <c r="D41" s="28"/>
      <c r="E41" s="29">
        <v>45637</v>
      </c>
      <c r="F41" s="29">
        <v>45644</v>
      </c>
      <c r="G41" s="32">
        <v>45307</v>
      </c>
      <c r="H41" s="156"/>
      <c r="I41" s="96"/>
      <c r="U41" s="175"/>
      <c r="V41" s="87"/>
      <c r="W41" s="87"/>
      <c r="X41" s="34"/>
      <c r="Y41" s="34"/>
      <c r="Z41" s="34"/>
    </row>
    <row r="42" spans="1:26" ht="18" customHeight="1" x14ac:dyDescent="0.55000000000000004">
      <c r="B42" s="71"/>
      <c r="C42" s="42"/>
      <c r="D42" s="42"/>
      <c r="E42" s="44"/>
      <c r="F42" s="44"/>
      <c r="G42" s="44"/>
      <c r="H42" s="72"/>
      <c r="I42" s="8"/>
      <c r="U42" s="175"/>
      <c r="V42" s="87"/>
      <c r="W42" s="87"/>
      <c r="X42" s="34"/>
      <c r="Y42" s="34"/>
      <c r="Z42" s="34"/>
    </row>
    <row r="43" spans="1:26" ht="37.5" customHeight="1" thickBot="1" x14ac:dyDescent="0.95">
      <c r="B43" s="190" t="s">
        <v>12</v>
      </c>
      <c r="C43" s="190"/>
      <c r="D43" s="190"/>
      <c r="E43" s="190"/>
      <c r="F43" s="190"/>
      <c r="G43" s="190"/>
      <c r="H43" s="11"/>
      <c r="I43" s="8"/>
      <c r="U43" s="175"/>
      <c r="V43" s="87"/>
      <c r="W43" s="87"/>
      <c r="X43" s="34"/>
      <c r="Y43" s="34"/>
      <c r="Z43" s="34"/>
    </row>
    <row r="44" spans="1:26" ht="17.25" customHeight="1" x14ac:dyDescent="0.55000000000000004">
      <c r="B44" s="191" t="s">
        <v>3</v>
      </c>
      <c r="C44" s="193" t="s">
        <v>4</v>
      </c>
      <c r="D44" s="90"/>
      <c r="E44" s="195" t="s">
        <v>5</v>
      </c>
      <c r="F44" s="198" t="s">
        <v>6</v>
      </c>
      <c r="G44" s="185" t="s">
        <v>13</v>
      </c>
      <c r="H44" s="180"/>
      <c r="I44" s="217"/>
      <c r="U44" s="175"/>
      <c r="V44" s="87"/>
      <c r="W44" s="87"/>
      <c r="X44" s="34"/>
      <c r="Y44" s="34"/>
      <c r="Z44" s="34"/>
    </row>
    <row r="45" spans="1:26" ht="18.399999999999999" thickBot="1" x14ac:dyDescent="0.6">
      <c r="B45" s="192"/>
      <c r="C45" s="194"/>
      <c r="D45" s="93"/>
      <c r="E45" s="196"/>
      <c r="F45" s="199"/>
      <c r="G45" s="186"/>
      <c r="H45" s="180"/>
      <c r="I45" s="217"/>
      <c r="U45" s="175"/>
      <c r="V45" s="87"/>
      <c r="W45" s="87"/>
      <c r="X45" s="34"/>
      <c r="Y45" s="34"/>
      <c r="Z45" s="34"/>
    </row>
    <row r="46" spans="1:26" ht="18" x14ac:dyDescent="0.55000000000000004">
      <c r="B46" s="26" t="str">
        <f t="shared" ref="B46:F50" si="5">B67</f>
        <v>COSCO GENOA</v>
      </c>
      <c r="C46" s="142" t="str">
        <f t="shared" si="5"/>
        <v>087N</v>
      </c>
      <c r="D46" s="142"/>
      <c r="E46" s="34">
        <f>E67</f>
        <v>45629</v>
      </c>
      <c r="F46" s="34">
        <f t="shared" si="5"/>
        <v>45634</v>
      </c>
      <c r="G46" s="31">
        <f t="shared" ref="G46:G51" si="6">(F46+16)</f>
        <v>45650</v>
      </c>
      <c r="H46" s="156"/>
      <c r="I46" s="119"/>
      <c r="U46" s="175"/>
      <c r="V46" s="87"/>
      <c r="W46" s="87"/>
      <c r="X46" s="34"/>
      <c r="Y46" s="34"/>
      <c r="Z46" s="34"/>
    </row>
    <row r="47" spans="1:26" ht="19.350000000000001" customHeight="1" x14ac:dyDescent="0.55000000000000004">
      <c r="B47" s="26" t="str">
        <f t="shared" si="5"/>
        <v>OOCL PANAMA</v>
      </c>
      <c r="C47" s="142" t="str">
        <f t="shared" si="5"/>
        <v>319N</v>
      </c>
      <c r="D47" s="142"/>
      <c r="E47" s="34">
        <f t="shared" si="5"/>
        <v>45636</v>
      </c>
      <c r="F47" s="34">
        <f t="shared" si="5"/>
        <v>45642</v>
      </c>
      <c r="G47" s="31">
        <f t="shared" si="6"/>
        <v>45658</v>
      </c>
      <c r="H47" s="156"/>
      <c r="I47" s="96"/>
    </row>
    <row r="48" spans="1:26" ht="19.350000000000001" customHeight="1" x14ac:dyDescent="0.55000000000000004">
      <c r="B48" s="26" t="str">
        <f t="shared" si="5"/>
        <v>KOTA LAMBAI</v>
      </c>
      <c r="C48" s="142" t="str">
        <f t="shared" si="5"/>
        <v>173N</v>
      </c>
      <c r="D48" s="142"/>
      <c r="E48" s="34">
        <f>E69</f>
        <v>45643</v>
      </c>
      <c r="F48" s="34">
        <f t="shared" si="5"/>
        <v>45648</v>
      </c>
      <c r="G48" s="31">
        <f t="shared" si="6"/>
        <v>45664</v>
      </c>
      <c r="H48" s="156"/>
      <c r="I48" s="96"/>
    </row>
    <row r="49" spans="2:9" ht="19.350000000000001" customHeight="1" x14ac:dyDescent="0.55000000000000004">
      <c r="B49" s="26" t="str">
        <f t="shared" si="5"/>
        <v>OOCL CHICAGO</v>
      </c>
      <c r="C49" s="142" t="str">
        <f t="shared" si="5"/>
        <v>106N</v>
      </c>
      <c r="D49" s="142"/>
      <c r="E49" s="34">
        <f t="shared" si="5"/>
        <v>45656</v>
      </c>
      <c r="F49" s="34">
        <f t="shared" si="5"/>
        <v>45296</v>
      </c>
      <c r="G49" s="31">
        <f t="shared" si="6"/>
        <v>45312</v>
      </c>
      <c r="H49" s="156"/>
      <c r="I49" s="96"/>
    </row>
    <row r="50" spans="2:9" ht="19.5" customHeight="1" x14ac:dyDescent="0.55000000000000004">
      <c r="B50" s="26" t="str">
        <f t="shared" si="5"/>
        <v>JOGELA</v>
      </c>
      <c r="C50" s="142" t="str">
        <f t="shared" si="5"/>
        <v>200N</v>
      </c>
      <c r="D50" s="142"/>
      <c r="E50" s="34">
        <f t="shared" si="5"/>
        <v>45298</v>
      </c>
      <c r="F50" s="34">
        <f t="shared" si="5"/>
        <v>45303</v>
      </c>
      <c r="G50" s="31">
        <f t="shared" si="6"/>
        <v>45319</v>
      </c>
      <c r="H50" s="156"/>
      <c r="I50" s="96"/>
    </row>
    <row r="51" spans="2:9" ht="19.5" customHeight="1" thickBot="1" x14ac:dyDescent="0.6">
      <c r="B51" s="27" t="str">
        <f>B72</f>
        <v>COSCO GENOA</v>
      </c>
      <c r="C51" s="143" t="str">
        <f t="shared" ref="C51" si="7">C72</f>
        <v>088N</v>
      </c>
      <c r="D51" s="143"/>
      <c r="E51" s="29">
        <f>E72</f>
        <v>45305</v>
      </c>
      <c r="F51" s="29">
        <f>F72</f>
        <v>45310</v>
      </c>
      <c r="G51" s="32">
        <f t="shared" si="6"/>
        <v>45326</v>
      </c>
      <c r="H51" s="156"/>
      <c r="I51" s="96"/>
    </row>
    <row r="52" spans="2:9" ht="19.5" customHeight="1" x14ac:dyDescent="0.45">
      <c r="B52" s="96"/>
      <c r="C52" s="96"/>
      <c r="D52" s="96"/>
      <c r="E52" s="10"/>
      <c r="F52" s="3"/>
      <c r="G52" s="3"/>
      <c r="H52" s="3"/>
      <c r="I52" s="3"/>
    </row>
    <row r="53" spans="2:9" ht="19.5" customHeight="1" x14ac:dyDescent="0.55000000000000004">
      <c r="B53" s="36"/>
      <c r="C53" s="37"/>
      <c r="D53" s="37"/>
      <c r="E53" s="25"/>
      <c r="F53" s="25"/>
      <c r="G53" s="25"/>
      <c r="H53" s="96"/>
      <c r="I53" s="96"/>
    </row>
    <row r="54" spans="2:9" ht="18" x14ac:dyDescent="0.55000000000000004">
      <c r="B54" s="36"/>
      <c r="C54" s="37"/>
      <c r="D54" s="37"/>
      <c r="E54" s="25"/>
      <c r="F54" s="25"/>
      <c r="G54" s="25"/>
      <c r="H54" s="25"/>
      <c r="I54" s="8"/>
    </row>
    <row r="55" spans="2:9" ht="18" x14ac:dyDescent="0.55000000000000004">
      <c r="B55" s="36"/>
      <c r="C55" s="37"/>
      <c r="D55" s="37"/>
      <c r="E55" s="25"/>
      <c r="F55" s="25"/>
      <c r="G55" s="25"/>
      <c r="H55" s="25"/>
      <c r="I55" s="8"/>
    </row>
    <row r="56" spans="2:9" ht="18" x14ac:dyDescent="0.55000000000000004">
      <c r="B56" s="36"/>
      <c r="C56" s="37"/>
      <c r="D56" s="37"/>
      <c r="E56" s="25"/>
      <c r="F56" s="25"/>
      <c r="G56" s="25"/>
      <c r="H56" s="25"/>
      <c r="I56" s="8"/>
    </row>
    <row r="57" spans="2:9" ht="18" x14ac:dyDescent="0.55000000000000004">
      <c r="B57" s="36"/>
      <c r="C57" s="37"/>
      <c r="D57" s="37"/>
      <c r="E57" s="25"/>
      <c r="F57" s="25"/>
      <c r="G57" s="25"/>
      <c r="H57" s="25"/>
      <c r="I57" s="8"/>
    </row>
    <row r="58" spans="2:9" ht="18" x14ac:dyDescent="0.55000000000000004">
      <c r="B58" s="36"/>
      <c r="C58" s="37"/>
      <c r="D58" s="37"/>
      <c r="E58" s="25"/>
      <c r="F58" s="25"/>
      <c r="G58" s="25"/>
      <c r="H58" s="25"/>
      <c r="I58" s="8"/>
    </row>
    <row r="59" spans="2:9" ht="18" x14ac:dyDescent="0.55000000000000004">
      <c r="B59" s="36"/>
      <c r="C59" s="37"/>
      <c r="D59" s="37"/>
      <c r="E59" s="25"/>
      <c r="F59" s="25"/>
      <c r="G59" s="25"/>
      <c r="H59" s="25"/>
      <c r="I59" s="8"/>
    </row>
    <row r="60" spans="2:9" ht="18" x14ac:dyDescent="0.55000000000000004">
      <c r="B60" s="36"/>
      <c r="C60" s="37"/>
      <c r="D60" s="37"/>
      <c r="E60" s="25"/>
      <c r="F60" s="25"/>
      <c r="G60" s="25"/>
      <c r="H60" s="25"/>
      <c r="I60" s="8"/>
    </row>
    <row r="61" spans="2:9" ht="18" x14ac:dyDescent="0.55000000000000004">
      <c r="B61" s="36"/>
      <c r="C61" s="37"/>
      <c r="D61" s="37"/>
      <c r="E61" s="25"/>
      <c r="F61" s="25"/>
      <c r="G61" s="25"/>
    </row>
    <row r="62" spans="2:9" ht="18" x14ac:dyDescent="0.55000000000000004">
      <c r="B62" s="36"/>
      <c r="C62" s="37"/>
      <c r="D62" s="37"/>
      <c r="E62" s="25"/>
      <c r="F62" s="25"/>
      <c r="G62" s="25"/>
      <c r="H62" s="25"/>
      <c r="I62" s="8"/>
    </row>
    <row r="63" spans="2:9" x14ac:dyDescent="0.45">
      <c r="B63" s="189"/>
      <c r="C63" s="189"/>
      <c r="D63" s="189"/>
      <c r="E63" s="189"/>
      <c r="F63" s="189"/>
      <c r="G63" s="189"/>
      <c r="H63" s="189"/>
      <c r="I63" s="8"/>
    </row>
    <row r="64" spans="2:9" ht="25.5" customHeight="1" thickBot="1" x14ac:dyDescent="0.95">
      <c r="B64" s="190" t="s">
        <v>14</v>
      </c>
      <c r="C64" s="190"/>
      <c r="D64" s="190"/>
      <c r="E64" s="190"/>
      <c r="F64" s="190"/>
      <c r="G64" s="190"/>
      <c r="H64" s="190"/>
      <c r="I64" s="11"/>
    </row>
    <row r="65" spans="1:11" ht="18.75" customHeight="1" x14ac:dyDescent="0.45">
      <c r="B65" s="191" t="s">
        <v>3</v>
      </c>
      <c r="C65" s="193" t="s">
        <v>4</v>
      </c>
      <c r="D65" s="90"/>
      <c r="E65" s="195" t="s">
        <v>5</v>
      </c>
      <c r="F65" s="198" t="s">
        <v>6</v>
      </c>
      <c r="G65" s="198" t="s">
        <v>15</v>
      </c>
      <c r="H65" s="185" t="s">
        <v>96</v>
      </c>
      <c r="I65" s="185" t="s">
        <v>16</v>
      </c>
      <c r="J65" s="185" t="s">
        <v>17</v>
      </c>
      <c r="K65" s="180"/>
    </row>
    <row r="66" spans="1:11" ht="18.75" customHeight="1" thickBot="1" x14ac:dyDescent="0.5">
      <c r="B66" s="192"/>
      <c r="C66" s="194"/>
      <c r="D66" s="93"/>
      <c r="E66" s="196"/>
      <c r="F66" s="199"/>
      <c r="G66" s="199"/>
      <c r="H66" s="186"/>
      <c r="I66" s="186"/>
      <c r="J66" s="186"/>
      <c r="K66" s="180"/>
    </row>
    <row r="67" spans="1:11" ht="18" x14ac:dyDescent="0.55000000000000004">
      <c r="A67" s="74"/>
      <c r="B67" s="26" t="s">
        <v>56</v>
      </c>
      <c r="C67" s="142" t="s">
        <v>103</v>
      </c>
      <c r="D67" s="142"/>
      <c r="E67" s="34">
        <v>45629</v>
      </c>
      <c r="F67" s="34">
        <v>45634</v>
      </c>
      <c r="G67" s="34">
        <v>45655</v>
      </c>
      <c r="H67" s="34">
        <f t="shared" ref="H67:H72" si="8">F67+26</f>
        <v>45660</v>
      </c>
      <c r="I67" s="68">
        <f>F67+26</f>
        <v>45660</v>
      </c>
      <c r="J67" s="31">
        <f>F67+26</f>
        <v>45660</v>
      </c>
      <c r="K67" s="156"/>
    </row>
    <row r="68" spans="1:11" ht="19.5" customHeight="1" x14ac:dyDescent="0.55000000000000004">
      <c r="A68" s="74"/>
      <c r="B68" s="26" t="s">
        <v>110</v>
      </c>
      <c r="C68" s="142" t="s">
        <v>115</v>
      </c>
      <c r="D68" s="142"/>
      <c r="E68" s="34">
        <v>45636</v>
      </c>
      <c r="F68" s="34">
        <v>45642</v>
      </c>
      <c r="G68" s="34">
        <v>45296</v>
      </c>
      <c r="H68" s="34">
        <f t="shared" si="8"/>
        <v>45668</v>
      </c>
      <c r="I68" s="34">
        <f>F68+26</f>
        <v>45668</v>
      </c>
      <c r="J68" s="31">
        <f t="shared" ref="J68:J72" si="9">F68+26</f>
        <v>45668</v>
      </c>
      <c r="K68" s="156"/>
    </row>
    <row r="69" spans="1:11" ht="19.5" customHeight="1" x14ac:dyDescent="0.55000000000000004">
      <c r="A69" s="74"/>
      <c r="B69" s="26" t="s">
        <v>105</v>
      </c>
      <c r="C69" s="142" t="s">
        <v>116</v>
      </c>
      <c r="D69" s="142"/>
      <c r="E69" s="34">
        <v>45643</v>
      </c>
      <c r="F69" s="34">
        <v>45648</v>
      </c>
      <c r="G69" s="34">
        <v>45303</v>
      </c>
      <c r="H69" s="34">
        <f>F69+26</f>
        <v>45674</v>
      </c>
      <c r="I69" s="34">
        <f t="shared" ref="I69:I72" si="10">F69+26</f>
        <v>45674</v>
      </c>
      <c r="J69" s="31">
        <f t="shared" si="9"/>
        <v>45674</v>
      </c>
      <c r="K69" s="156"/>
    </row>
    <row r="70" spans="1:11" ht="19.5" customHeight="1" x14ac:dyDescent="0.55000000000000004">
      <c r="A70" s="74"/>
      <c r="B70" s="26" t="s">
        <v>54</v>
      </c>
      <c r="C70" s="142" t="s">
        <v>134</v>
      </c>
      <c r="D70" s="142"/>
      <c r="E70" s="34">
        <v>45656</v>
      </c>
      <c r="F70" s="34">
        <v>45296</v>
      </c>
      <c r="G70" s="34">
        <v>45310</v>
      </c>
      <c r="H70" s="34">
        <f t="shared" si="8"/>
        <v>45322</v>
      </c>
      <c r="I70" s="34">
        <f t="shared" si="10"/>
        <v>45322</v>
      </c>
      <c r="J70" s="31">
        <f t="shared" si="9"/>
        <v>45322</v>
      </c>
      <c r="K70" s="156"/>
    </row>
    <row r="71" spans="1:11" ht="19.5" customHeight="1" x14ac:dyDescent="0.55000000000000004">
      <c r="A71" s="74"/>
      <c r="B71" s="26" t="s">
        <v>76</v>
      </c>
      <c r="C71" s="142" t="s">
        <v>137</v>
      </c>
      <c r="D71" s="142"/>
      <c r="E71" s="34">
        <v>45298</v>
      </c>
      <c r="F71" s="34">
        <v>45303</v>
      </c>
      <c r="G71" s="34">
        <v>45317</v>
      </c>
      <c r="H71" s="34">
        <f t="shared" si="8"/>
        <v>45329</v>
      </c>
      <c r="I71" s="34">
        <f t="shared" si="10"/>
        <v>45329</v>
      </c>
      <c r="J71" s="31">
        <f t="shared" si="9"/>
        <v>45329</v>
      </c>
      <c r="K71" s="156"/>
    </row>
    <row r="72" spans="1:11" ht="19.5" customHeight="1" thickBot="1" x14ac:dyDescent="0.6">
      <c r="A72" s="74"/>
      <c r="B72" s="27" t="s">
        <v>56</v>
      </c>
      <c r="C72" s="143" t="s">
        <v>144</v>
      </c>
      <c r="D72" s="143"/>
      <c r="E72" s="29">
        <v>45305</v>
      </c>
      <c r="F72" s="29">
        <v>45310</v>
      </c>
      <c r="G72" s="29">
        <v>45324</v>
      </c>
      <c r="H72" s="29">
        <f t="shared" si="8"/>
        <v>45336</v>
      </c>
      <c r="I72" s="29">
        <f t="shared" si="10"/>
        <v>45336</v>
      </c>
      <c r="J72" s="32">
        <f t="shared" si="9"/>
        <v>45336</v>
      </c>
      <c r="K72" s="156"/>
    </row>
    <row r="73" spans="1:11" ht="18" customHeight="1" x14ac:dyDescent="0.55000000000000004">
      <c r="B73" s="36"/>
      <c r="C73" s="37"/>
      <c r="D73" s="37"/>
      <c r="E73" s="25"/>
      <c r="F73" s="25"/>
      <c r="G73" s="25"/>
      <c r="H73" s="30"/>
      <c r="I73" s="35"/>
    </row>
    <row r="74" spans="1:11" ht="25.5" customHeight="1" thickBot="1" x14ac:dyDescent="0.95">
      <c r="B74" s="190" t="s">
        <v>68</v>
      </c>
      <c r="C74" s="190"/>
      <c r="D74" s="190"/>
      <c r="E74" s="190"/>
      <c r="F74" s="190"/>
      <c r="G74" s="190"/>
      <c r="H74" s="190"/>
      <c r="I74" s="190"/>
    </row>
    <row r="75" spans="1:11" ht="18" customHeight="1" x14ac:dyDescent="0.45">
      <c r="B75" s="191" t="s">
        <v>3</v>
      </c>
      <c r="C75" s="193" t="s">
        <v>4</v>
      </c>
      <c r="D75" s="90"/>
      <c r="E75" s="195" t="s">
        <v>5</v>
      </c>
      <c r="F75" s="198" t="s">
        <v>6</v>
      </c>
      <c r="G75" s="198" t="s">
        <v>15</v>
      </c>
      <c r="H75" s="185" t="s">
        <v>18</v>
      </c>
      <c r="I75" s="185" t="s">
        <v>62</v>
      </c>
      <c r="J75" s="185" t="s">
        <v>63</v>
      </c>
      <c r="K75" s="180"/>
    </row>
    <row r="76" spans="1:11" ht="18" customHeight="1" thickBot="1" x14ac:dyDescent="0.5">
      <c r="B76" s="192"/>
      <c r="C76" s="194"/>
      <c r="D76" s="93"/>
      <c r="E76" s="196"/>
      <c r="F76" s="199"/>
      <c r="G76" s="199"/>
      <c r="H76" s="186"/>
      <c r="I76" s="186"/>
      <c r="J76" s="186"/>
      <c r="K76" s="180"/>
    </row>
    <row r="77" spans="1:11" ht="19.5" customHeight="1" x14ac:dyDescent="0.55000000000000004">
      <c r="A77" s="67"/>
      <c r="B77" s="26" t="str">
        <f>B67</f>
        <v>COSCO GENOA</v>
      </c>
      <c r="C77" s="142" t="str">
        <f>C67</f>
        <v>087N</v>
      </c>
      <c r="D77" s="142"/>
      <c r="E77" s="34">
        <v>45616</v>
      </c>
      <c r="F77" s="34">
        <f>F67</f>
        <v>45634</v>
      </c>
      <c r="G77" s="34">
        <f>G67</f>
        <v>45655</v>
      </c>
      <c r="H77" s="34">
        <f>F77+32</f>
        <v>45666</v>
      </c>
      <c r="I77" s="68">
        <f>F77+28</f>
        <v>45662</v>
      </c>
      <c r="J77" s="31">
        <f>G77+28</f>
        <v>45683</v>
      </c>
      <c r="K77" s="156"/>
    </row>
    <row r="78" spans="1:11" ht="19.5" customHeight="1" x14ac:dyDescent="0.55000000000000004">
      <c r="A78" s="67"/>
      <c r="B78" s="26" t="str">
        <f t="shared" ref="B78:C81" si="11">B68</f>
        <v>OOCL PANAMA</v>
      </c>
      <c r="C78" s="142" t="str">
        <f t="shared" si="11"/>
        <v>319N</v>
      </c>
      <c r="D78" s="142"/>
      <c r="E78" s="34">
        <f t="shared" ref="E78:G82" si="12">E68</f>
        <v>45636</v>
      </c>
      <c r="F78" s="34">
        <f t="shared" si="12"/>
        <v>45642</v>
      </c>
      <c r="G78" s="34">
        <f t="shared" si="12"/>
        <v>45296</v>
      </c>
      <c r="H78" s="34">
        <f>F78+32</f>
        <v>45674</v>
      </c>
      <c r="I78" s="34">
        <f>F78+28</f>
        <v>45670</v>
      </c>
      <c r="J78" s="31">
        <f>G78+28</f>
        <v>45324</v>
      </c>
      <c r="K78" s="156"/>
    </row>
    <row r="79" spans="1:11" ht="19.5" customHeight="1" x14ac:dyDescent="0.55000000000000004">
      <c r="A79" s="67"/>
      <c r="B79" s="26" t="str">
        <f t="shared" si="11"/>
        <v>KOTA LAMBAI</v>
      </c>
      <c r="C79" s="142" t="str">
        <f t="shared" si="11"/>
        <v>173N</v>
      </c>
      <c r="D79" s="142"/>
      <c r="E79" s="34">
        <f t="shared" si="12"/>
        <v>45643</v>
      </c>
      <c r="F79" s="34">
        <f t="shared" si="12"/>
        <v>45648</v>
      </c>
      <c r="G79" s="34">
        <f t="shared" si="12"/>
        <v>45303</v>
      </c>
      <c r="H79" s="34">
        <f t="shared" ref="H79:H82" si="13">F79+32</f>
        <v>45680</v>
      </c>
      <c r="I79" s="34">
        <f>F79+28</f>
        <v>45676</v>
      </c>
      <c r="J79" s="31">
        <f t="shared" ref="J79:J81" si="14">G79+28</f>
        <v>45331</v>
      </c>
      <c r="K79" s="156"/>
    </row>
    <row r="80" spans="1:11" ht="19.5" customHeight="1" x14ac:dyDescent="0.55000000000000004">
      <c r="A80" s="67"/>
      <c r="B80" s="26" t="str">
        <f t="shared" si="11"/>
        <v>OOCL CHICAGO</v>
      </c>
      <c r="C80" s="142" t="str">
        <f t="shared" si="11"/>
        <v>106N</v>
      </c>
      <c r="D80" s="142"/>
      <c r="E80" s="34">
        <f t="shared" si="12"/>
        <v>45656</v>
      </c>
      <c r="F80" s="34">
        <f t="shared" si="12"/>
        <v>45296</v>
      </c>
      <c r="G80" s="34">
        <f t="shared" si="12"/>
        <v>45310</v>
      </c>
      <c r="H80" s="34">
        <f t="shared" si="13"/>
        <v>45328</v>
      </c>
      <c r="I80" s="34">
        <f>F80+28</f>
        <v>45324</v>
      </c>
      <c r="J80" s="31">
        <f t="shared" si="14"/>
        <v>45338</v>
      </c>
      <c r="K80" s="156"/>
    </row>
    <row r="81" spans="1:11" ht="19.5" customHeight="1" x14ac:dyDescent="0.55000000000000004">
      <c r="B81" s="26" t="str">
        <f t="shared" si="11"/>
        <v>JOGELA</v>
      </c>
      <c r="C81" s="142" t="str">
        <f t="shared" si="11"/>
        <v>200N</v>
      </c>
      <c r="D81" s="142"/>
      <c r="E81" s="34">
        <v>45597</v>
      </c>
      <c r="F81" s="34">
        <f t="shared" si="12"/>
        <v>45303</v>
      </c>
      <c r="G81" s="34">
        <f t="shared" si="12"/>
        <v>45317</v>
      </c>
      <c r="H81" s="34">
        <f t="shared" si="13"/>
        <v>45335</v>
      </c>
      <c r="I81" s="34">
        <f>F81+28</f>
        <v>45331</v>
      </c>
      <c r="J81" s="31">
        <f t="shared" si="14"/>
        <v>45345</v>
      </c>
      <c r="K81" s="156"/>
    </row>
    <row r="82" spans="1:11" ht="19.5" customHeight="1" thickBot="1" x14ac:dyDescent="0.6">
      <c r="B82" s="27" t="str">
        <f>B72</f>
        <v>COSCO GENOA</v>
      </c>
      <c r="C82" s="143" t="str">
        <f t="shared" ref="C82" si="15">C72</f>
        <v>088N</v>
      </c>
      <c r="D82" s="143"/>
      <c r="E82" s="29">
        <f t="shared" si="12"/>
        <v>45305</v>
      </c>
      <c r="F82" s="29">
        <f t="shared" si="12"/>
        <v>45310</v>
      </c>
      <c r="G82" s="29">
        <f t="shared" si="12"/>
        <v>45324</v>
      </c>
      <c r="H82" s="29">
        <f t="shared" si="13"/>
        <v>45342</v>
      </c>
      <c r="I82" s="29">
        <f>F82+28</f>
        <v>45338</v>
      </c>
      <c r="J82" s="32">
        <f>G82+28</f>
        <v>45352</v>
      </c>
      <c r="K82" s="156"/>
    </row>
    <row r="83" spans="1:11" ht="18" customHeight="1" x14ac:dyDescent="0.55000000000000004">
      <c r="B83" s="41"/>
      <c r="C83" s="42"/>
      <c r="D83" s="42"/>
      <c r="E83" s="43"/>
      <c r="F83" s="44"/>
      <c r="G83" s="44"/>
      <c r="H83" s="44"/>
      <c r="I83" s="44"/>
    </row>
    <row r="84" spans="1:11" ht="25.5" customHeight="1" thickBot="1" x14ac:dyDescent="0.95">
      <c r="B84" s="190" t="s">
        <v>19</v>
      </c>
      <c r="C84" s="190"/>
      <c r="D84" s="190"/>
      <c r="E84" s="190"/>
      <c r="F84" s="190"/>
      <c r="G84" s="190"/>
      <c r="H84" s="190"/>
      <c r="I84" s="190"/>
    </row>
    <row r="85" spans="1:11" ht="18" customHeight="1" x14ac:dyDescent="0.45">
      <c r="B85" s="191" t="s">
        <v>3</v>
      </c>
      <c r="C85" s="193" t="s">
        <v>4</v>
      </c>
      <c r="D85" s="90"/>
      <c r="E85" s="195" t="s">
        <v>5</v>
      </c>
      <c r="F85" s="198" t="s">
        <v>6</v>
      </c>
      <c r="G85" s="198" t="s">
        <v>15</v>
      </c>
      <c r="H85" s="202" t="s">
        <v>97</v>
      </c>
      <c r="I85" s="185" t="s">
        <v>65</v>
      </c>
      <c r="J85" s="185" t="s">
        <v>22</v>
      </c>
      <c r="K85" s="180"/>
    </row>
    <row r="86" spans="1:11" ht="18" customHeight="1" thickBot="1" x14ac:dyDescent="0.5">
      <c r="B86" s="192"/>
      <c r="C86" s="194"/>
      <c r="D86" s="93"/>
      <c r="E86" s="196"/>
      <c r="F86" s="199"/>
      <c r="G86" s="199"/>
      <c r="H86" s="203"/>
      <c r="I86" s="186"/>
      <c r="J86" s="186"/>
      <c r="K86" s="180"/>
    </row>
    <row r="87" spans="1:11" ht="19.5" customHeight="1" x14ac:dyDescent="0.55000000000000004">
      <c r="A87" s="67"/>
      <c r="B87" s="26" t="str">
        <f>B96</f>
        <v>COSCO GENOA</v>
      </c>
      <c r="C87" s="142" t="str">
        <f t="shared" ref="C87:C92" si="16">C67</f>
        <v>087N</v>
      </c>
      <c r="D87" s="142"/>
      <c r="E87" s="34">
        <f t="shared" ref="E87:E92" si="17">E67</f>
        <v>45629</v>
      </c>
      <c r="F87" s="34">
        <f>F77</f>
        <v>45634</v>
      </c>
      <c r="G87" s="34">
        <f>G77</f>
        <v>45655</v>
      </c>
      <c r="H87" s="34">
        <f>F87+48</f>
        <v>45682</v>
      </c>
      <c r="I87" s="68">
        <f>F87+48</f>
        <v>45682</v>
      </c>
      <c r="J87" s="31">
        <f t="shared" ref="J87:J92" si="18">G87+45</f>
        <v>45700</v>
      </c>
      <c r="K87" s="156"/>
    </row>
    <row r="88" spans="1:11" ht="19.5" customHeight="1" x14ac:dyDescent="0.55000000000000004">
      <c r="A88" s="67"/>
      <c r="B88" s="26" t="str">
        <f t="shared" ref="B88:B92" si="19">B68</f>
        <v>OOCL PANAMA</v>
      </c>
      <c r="C88" s="142" t="str">
        <f t="shared" si="16"/>
        <v>319N</v>
      </c>
      <c r="D88" s="142"/>
      <c r="E88" s="34">
        <f t="shared" si="17"/>
        <v>45636</v>
      </c>
      <c r="F88" s="34">
        <f>F78</f>
        <v>45642</v>
      </c>
      <c r="G88" s="34">
        <f t="shared" ref="G88:G92" si="20">G78</f>
        <v>45296</v>
      </c>
      <c r="H88" s="34">
        <f t="shared" ref="H88:H92" si="21">F88+48</f>
        <v>45690</v>
      </c>
      <c r="I88" s="34">
        <f t="shared" ref="I88:I92" si="22">F88+48</f>
        <v>45690</v>
      </c>
      <c r="J88" s="31">
        <f t="shared" si="18"/>
        <v>45341</v>
      </c>
      <c r="K88" s="156"/>
    </row>
    <row r="89" spans="1:11" ht="19.5" customHeight="1" x14ac:dyDescent="0.55000000000000004">
      <c r="A89" s="67"/>
      <c r="B89" s="26" t="str">
        <f t="shared" si="19"/>
        <v>KOTA LAMBAI</v>
      </c>
      <c r="C89" s="142" t="str">
        <f t="shared" si="16"/>
        <v>173N</v>
      </c>
      <c r="D89" s="142"/>
      <c r="E89" s="34">
        <f t="shared" si="17"/>
        <v>45643</v>
      </c>
      <c r="F89" s="34">
        <f>F79</f>
        <v>45648</v>
      </c>
      <c r="G89" s="34">
        <f t="shared" si="20"/>
        <v>45303</v>
      </c>
      <c r="H89" s="34">
        <f t="shared" si="21"/>
        <v>45696</v>
      </c>
      <c r="I89" s="34">
        <f t="shared" si="22"/>
        <v>45696</v>
      </c>
      <c r="J89" s="31">
        <f t="shared" si="18"/>
        <v>45348</v>
      </c>
      <c r="K89" s="156"/>
    </row>
    <row r="90" spans="1:11" ht="19.5" customHeight="1" x14ac:dyDescent="0.55000000000000004">
      <c r="A90" s="67"/>
      <c r="B90" s="26" t="str">
        <f t="shared" si="19"/>
        <v>OOCL CHICAGO</v>
      </c>
      <c r="C90" s="142" t="str">
        <f t="shared" si="16"/>
        <v>106N</v>
      </c>
      <c r="D90" s="142"/>
      <c r="E90" s="34">
        <f t="shared" si="17"/>
        <v>45656</v>
      </c>
      <c r="F90" s="34">
        <f>F80</f>
        <v>45296</v>
      </c>
      <c r="G90" s="34">
        <f t="shared" si="20"/>
        <v>45310</v>
      </c>
      <c r="H90" s="34">
        <f t="shared" si="21"/>
        <v>45344</v>
      </c>
      <c r="I90" s="34">
        <f t="shared" si="22"/>
        <v>45344</v>
      </c>
      <c r="J90" s="31">
        <f t="shared" si="18"/>
        <v>45355</v>
      </c>
      <c r="K90" s="156"/>
    </row>
    <row r="91" spans="1:11" ht="19.5" customHeight="1" x14ac:dyDescent="0.55000000000000004">
      <c r="A91" s="67"/>
      <c r="B91" s="26" t="str">
        <f t="shared" si="19"/>
        <v>JOGELA</v>
      </c>
      <c r="C91" s="142" t="str">
        <f t="shared" si="16"/>
        <v>200N</v>
      </c>
      <c r="D91" s="142"/>
      <c r="E91" s="34">
        <f t="shared" si="17"/>
        <v>45298</v>
      </c>
      <c r="F91" s="34">
        <f>F81</f>
        <v>45303</v>
      </c>
      <c r="G91" s="34">
        <f t="shared" si="20"/>
        <v>45317</v>
      </c>
      <c r="H91" s="34">
        <f t="shared" si="21"/>
        <v>45351</v>
      </c>
      <c r="I91" s="34">
        <f t="shared" si="22"/>
        <v>45351</v>
      </c>
      <c r="J91" s="31">
        <f t="shared" si="18"/>
        <v>45362</v>
      </c>
      <c r="K91" s="156"/>
    </row>
    <row r="92" spans="1:11" ht="19.5" customHeight="1" thickBot="1" x14ac:dyDescent="0.6">
      <c r="A92" s="67"/>
      <c r="B92" s="26" t="str">
        <f t="shared" si="19"/>
        <v>COSCO GENOA</v>
      </c>
      <c r="C92" s="142" t="str">
        <f t="shared" si="16"/>
        <v>088N</v>
      </c>
      <c r="D92" s="143"/>
      <c r="E92" s="34">
        <f t="shared" si="17"/>
        <v>45305</v>
      </c>
      <c r="F92" s="34">
        <f>F82</f>
        <v>45310</v>
      </c>
      <c r="G92" s="34">
        <f t="shared" si="20"/>
        <v>45324</v>
      </c>
      <c r="H92" s="29">
        <f t="shared" si="21"/>
        <v>45358</v>
      </c>
      <c r="I92" s="29">
        <f t="shared" si="22"/>
        <v>45358</v>
      </c>
      <c r="J92" s="32">
        <f t="shared" si="18"/>
        <v>45369</v>
      </c>
      <c r="K92" s="156"/>
    </row>
    <row r="93" spans="1:11" ht="38.25" customHeight="1" thickBot="1" x14ac:dyDescent="0.95">
      <c r="B93" s="204" t="s">
        <v>23</v>
      </c>
      <c r="C93" s="204"/>
      <c r="D93" s="204"/>
      <c r="E93" s="204"/>
      <c r="F93" s="204"/>
      <c r="G93" s="204"/>
      <c r="H93" s="204"/>
      <c r="I93" s="204"/>
    </row>
    <row r="94" spans="1:11" ht="20.25" customHeight="1" x14ac:dyDescent="0.45">
      <c r="B94" s="191" t="s">
        <v>3</v>
      </c>
      <c r="C94" s="193" t="s">
        <v>4</v>
      </c>
      <c r="D94" s="90"/>
      <c r="E94" s="195" t="s">
        <v>5</v>
      </c>
      <c r="F94" s="198" t="s">
        <v>6</v>
      </c>
      <c r="G94" s="198" t="s">
        <v>15</v>
      </c>
      <c r="H94" s="185" t="s">
        <v>24</v>
      </c>
      <c r="I94" s="200" t="s">
        <v>25</v>
      </c>
      <c r="J94" s="183" t="s">
        <v>64</v>
      </c>
      <c r="K94" s="180"/>
    </row>
    <row r="95" spans="1:11" ht="20.100000000000001" customHeight="1" thickBot="1" x14ac:dyDescent="0.5">
      <c r="B95" s="192"/>
      <c r="C95" s="194"/>
      <c r="D95" s="93"/>
      <c r="E95" s="196"/>
      <c r="F95" s="199"/>
      <c r="G95" s="199"/>
      <c r="H95" s="186"/>
      <c r="I95" s="201"/>
      <c r="J95" s="184"/>
      <c r="K95" s="180"/>
    </row>
    <row r="96" spans="1:11" ht="19.5" customHeight="1" x14ac:dyDescent="0.55000000000000004">
      <c r="A96" s="67"/>
      <c r="B96" s="26" t="str">
        <f t="shared" ref="B96:C101" si="23">B67</f>
        <v>COSCO GENOA</v>
      </c>
      <c r="C96" s="142" t="str">
        <f t="shared" si="23"/>
        <v>087N</v>
      </c>
      <c r="D96" s="142"/>
      <c r="E96" s="34">
        <f t="shared" ref="E96:E101" si="24">E67</f>
        <v>45629</v>
      </c>
      <c r="F96" s="34">
        <f>F87</f>
        <v>45634</v>
      </c>
      <c r="G96" s="34">
        <f>G87</f>
        <v>45655</v>
      </c>
      <c r="H96" s="34">
        <f>F96+42</f>
        <v>45676</v>
      </c>
      <c r="I96" s="68">
        <f t="shared" ref="I96:I101" si="25">F96+51</f>
        <v>45685</v>
      </c>
      <c r="J96" s="31">
        <f>F96+51</f>
        <v>45685</v>
      </c>
      <c r="K96" s="156"/>
    </row>
    <row r="97" spans="1:11" ht="19.5" customHeight="1" x14ac:dyDescent="0.55000000000000004">
      <c r="A97" s="67"/>
      <c r="B97" s="26" t="str">
        <f t="shared" si="23"/>
        <v>OOCL PANAMA</v>
      </c>
      <c r="C97" s="142" t="str">
        <f t="shared" si="23"/>
        <v>319N</v>
      </c>
      <c r="D97" s="142"/>
      <c r="E97" s="34">
        <f t="shared" si="24"/>
        <v>45636</v>
      </c>
      <c r="F97" s="34">
        <f>F88</f>
        <v>45642</v>
      </c>
      <c r="G97" s="34">
        <f t="shared" ref="F97:G101" si="26">G88</f>
        <v>45296</v>
      </c>
      <c r="H97" s="34">
        <f t="shared" ref="H97:H101" si="27">F97+42</f>
        <v>45684</v>
      </c>
      <c r="I97" s="34">
        <f t="shared" si="25"/>
        <v>45693</v>
      </c>
      <c r="J97" s="31">
        <f>F97+51</f>
        <v>45693</v>
      </c>
      <c r="K97" s="156"/>
    </row>
    <row r="98" spans="1:11" ht="19.5" customHeight="1" x14ac:dyDescent="0.55000000000000004">
      <c r="A98" s="67"/>
      <c r="B98" s="26" t="str">
        <f t="shared" si="23"/>
        <v>KOTA LAMBAI</v>
      </c>
      <c r="C98" s="142" t="str">
        <f t="shared" si="23"/>
        <v>173N</v>
      </c>
      <c r="D98" s="142"/>
      <c r="E98" s="34">
        <f t="shared" si="24"/>
        <v>45643</v>
      </c>
      <c r="F98" s="34">
        <f>F89</f>
        <v>45648</v>
      </c>
      <c r="G98" s="34">
        <f t="shared" si="26"/>
        <v>45303</v>
      </c>
      <c r="H98" s="34">
        <f t="shared" si="27"/>
        <v>45690</v>
      </c>
      <c r="I98" s="34">
        <f t="shared" si="25"/>
        <v>45699</v>
      </c>
      <c r="J98" s="31">
        <f>F98+51</f>
        <v>45699</v>
      </c>
      <c r="K98" s="156"/>
    </row>
    <row r="99" spans="1:11" ht="19.5" customHeight="1" x14ac:dyDescent="0.55000000000000004">
      <c r="A99" s="67"/>
      <c r="B99" s="26" t="str">
        <f t="shared" si="23"/>
        <v>OOCL CHICAGO</v>
      </c>
      <c r="C99" s="142" t="str">
        <f t="shared" si="23"/>
        <v>106N</v>
      </c>
      <c r="D99" s="142"/>
      <c r="E99" s="34">
        <f t="shared" si="24"/>
        <v>45656</v>
      </c>
      <c r="F99" s="34">
        <f>F90</f>
        <v>45296</v>
      </c>
      <c r="G99" s="34">
        <f t="shared" si="26"/>
        <v>45310</v>
      </c>
      <c r="H99" s="34">
        <f t="shared" si="27"/>
        <v>45338</v>
      </c>
      <c r="I99" s="34">
        <f t="shared" si="25"/>
        <v>45347</v>
      </c>
      <c r="J99" s="31">
        <f t="shared" ref="J99:J101" si="28">F99+51</f>
        <v>45347</v>
      </c>
      <c r="K99" s="156"/>
    </row>
    <row r="100" spans="1:11" ht="19.5" customHeight="1" x14ac:dyDescent="0.55000000000000004">
      <c r="A100" s="67"/>
      <c r="B100" s="26" t="str">
        <f t="shared" si="23"/>
        <v>JOGELA</v>
      </c>
      <c r="C100" s="142" t="str">
        <f t="shared" si="23"/>
        <v>200N</v>
      </c>
      <c r="D100" s="142"/>
      <c r="E100" s="34">
        <f t="shared" si="24"/>
        <v>45298</v>
      </c>
      <c r="F100" s="34">
        <f>F91</f>
        <v>45303</v>
      </c>
      <c r="G100" s="34">
        <f t="shared" si="26"/>
        <v>45317</v>
      </c>
      <c r="H100" s="34">
        <f t="shared" si="27"/>
        <v>45345</v>
      </c>
      <c r="I100" s="34">
        <f t="shared" si="25"/>
        <v>45354</v>
      </c>
      <c r="J100" s="31">
        <f t="shared" si="28"/>
        <v>45354</v>
      </c>
      <c r="K100" s="156"/>
    </row>
    <row r="101" spans="1:11" ht="19.5" customHeight="1" thickBot="1" x14ac:dyDescent="0.6">
      <c r="B101" s="27" t="str">
        <f t="shared" si="23"/>
        <v>COSCO GENOA</v>
      </c>
      <c r="C101" s="143" t="str">
        <f t="shared" si="23"/>
        <v>088N</v>
      </c>
      <c r="D101" s="143"/>
      <c r="E101" s="29">
        <f t="shared" si="24"/>
        <v>45305</v>
      </c>
      <c r="F101" s="29">
        <f t="shared" si="26"/>
        <v>45310</v>
      </c>
      <c r="G101" s="29">
        <f t="shared" si="26"/>
        <v>45324</v>
      </c>
      <c r="H101" s="29">
        <f t="shared" si="27"/>
        <v>45352</v>
      </c>
      <c r="I101" s="29">
        <f t="shared" si="25"/>
        <v>45361</v>
      </c>
      <c r="J101" s="32">
        <f t="shared" si="28"/>
        <v>45361</v>
      </c>
      <c r="K101" s="156"/>
    </row>
    <row r="102" spans="1:11" ht="20.25" customHeight="1" x14ac:dyDescent="0.55000000000000004">
      <c r="B102" s="41"/>
      <c r="C102" s="42"/>
      <c r="D102" s="42"/>
      <c r="E102" s="47"/>
      <c r="F102" s="44"/>
      <c r="G102" s="44"/>
      <c r="H102" s="44"/>
      <c r="I102" s="44"/>
    </row>
    <row r="103" spans="1:11" ht="20.25" customHeight="1" x14ac:dyDescent="0.55000000000000004">
      <c r="B103" s="41"/>
      <c r="C103" s="42"/>
      <c r="D103" s="42"/>
      <c r="E103" s="47"/>
      <c r="F103" s="44"/>
      <c r="G103" s="44"/>
      <c r="H103" s="44"/>
      <c r="I103" s="44"/>
    </row>
    <row r="104" spans="1:11" ht="20.25" customHeight="1" x14ac:dyDescent="0.55000000000000004">
      <c r="B104" s="41"/>
      <c r="C104" s="42"/>
      <c r="D104" s="42"/>
      <c r="E104" s="47"/>
      <c r="F104" s="44"/>
      <c r="G104" s="44"/>
      <c r="H104" s="44"/>
      <c r="I104" s="44"/>
    </row>
    <row r="105" spans="1:11" ht="20.25" customHeight="1" x14ac:dyDescent="0.55000000000000004">
      <c r="B105" s="41"/>
      <c r="C105" s="42"/>
      <c r="D105" s="42"/>
      <c r="E105" s="47"/>
      <c r="F105" s="44"/>
      <c r="G105" s="44"/>
      <c r="H105" s="44"/>
      <c r="I105" s="44"/>
    </row>
    <row r="106" spans="1:11" ht="20.25" customHeight="1" x14ac:dyDescent="0.55000000000000004">
      <c r="B106" s="41"/>
      <c r="C106" s="42"/>
      <c r="D106" s="42"/>
      <c r="E106" s="47"/>
      <c r="F106" s="44"/>
      <c r="G106" s="44"/>
      <c r="H106" s="44"/>
      <c r="I106" s="44"/>
    </row>
    <row r="107" spans="1:11" ht="20.25" customHeight="1" x14ac:dyDescent="0.55000000000000004">
      <c r="B107" s="41"/>
      <c r="C107" s="42"/>
      <c r="D107" s="42"/>
      <c r="E107" s="47"/>
      <c r="F107" s="44"/>
      <c r="G107" s="44"/>
      <c r="H107" s="44"/>
      <c r="I107" s="44"/>
    </row>
    <row r="108" spans="1:11" ht="20.25" customHeight="1" x14ac:dyDescent="0.55000000000000004">
      <c r="B108" s="41"/>
      <c r="C108" s="42"/>
      <c r="D108" s="42"/>
      <c r="E108" s="47"/>
      <c r="F108" s="44"/>
      <c r="G108" s="44"/>
      <c r="H108" s="44"/>
      <c r="I108" s="44"/>
    </row>
    <row r="109" spans="1:11" ht="20.25" customHeight="1" x14ac:dyDescent="0.55000000000000004">
      <c r="B109" s="41"/>
      <c r="C109" s="42"/>
      <c r="D109" s="42"/>
      <c r="E109" s="47"/>
      <c r="F109" s="44"/>
      <c r="G109" s="44"/>
      <c r="H109" s="44"/>
      <c r="I109" s="44"/>
    </row>
    <row r="110" spans="1:11" ht="20.25" customHeight="1" x14ac:dyDescent="0.55000000000000004">
      <c r="B110" s="41"/>
      <c r="C110" s="42"/>
      <c r="D110" s="42"/>
      <c r="E110" s="47"/>
      <c r="F110" s="44"/>
      <c r="G110" s="44"/>
      <c r="H110" s="44"/>
      <c r="I110" s="44"/>
    </row>
    <row r="111" spans="1:11" ht="12.75" customHeight="1" x14ac:dyDescent="0.4">
      <c r="B111" s="38"/>
      <c r="C111" s="39"/>
      <c r="D111" s="39"/>
      <c r="E111" s="40"/>
      <c r="F111" s="40"/>
      <c r="G111" s="30"/>
      <c r="H111" s="30"/>
      <c r="I111" s="11"/>
      <c r="J111" s="3"/>
    </row>
    <row r="112" spans="1:11" ht="24.75" customHeight="1" thickBot="1" x14ac:dyDescent="0.95">
      <c r="B112" s="190" t="s">
        <v>51</v>
      </c>
      <c r="C112" s="190"/>
      <c r="D112" s="190"/>
      <c r="E112" s="190"/>
      <c r="F112" s="190"/>
      <c r="G112" s="190"/>
      <c r="H112" s="190"/>
      <c r="I112" s="190"/>
    </row>
    <row r="113" spans="2:10" ht="12.75" customHeight="1" x14ac:dyDescent="0.45">
      <c r="B113" s="191" t="s">
        <v>3</v>
      </c>
      <c r="C113" s="193" t="s">
        <v>4</v>
      </c>
      <c r="D113" s="90"/>
      <c r="E113" s="195" t="s">
        <v>5</v>
      </c>
      <c r="F113" s="198" t="s">
        <v>6</v>
      </c>
      <c r="G113" s="198" t="s">
        <v>27</v>
      </c>
      <c r="H113" s="185" t="s">
        <v>28</v>
      </c>
      <c r="I113" s="185" t="s">
        <v>29</v>
      </c>
      <c r="J113" s="180"/>
    </row>
    <row r="114" spans="2:10" ht="25.5" customHeight="1" thickBot="1" x14ac:dyDescent="0.5">
      <c r="B114" s="192"/>
      <c r="C114" s="194"/>
      <c r="D114" s="93"/>
      <c r="E114" s="196"/>
      <c r="F114" s="199"/>
      <c r="G114" s="199"/>
      <c r="H114" s="186"/>
      <c r="I114" s="186"/>
      <c r="J114" s="180"/>
    </row>
    <row r="115" spans="2:10" ht="19.5" customHeight="1" x14ac:dyDescent="0.55000000000000004">
      <c r="B115" s="83" t="s">
        <v>72</v>
      </c>
      <c r="C115" s="162">
        <v>2421</v>
      </c>
      <c r="D115" s="162"/>
      <c r="E115" s="89">
        <v>45623</v>
      </c>
      <c r="F115" s="89">
        <v>45630</v>
      </c>
      <c r="G115" s="89">
        <v>45636</v>
      </c>
      <c r="H115" s="163" t="s">
        <v>88</v>
      </c>
      <c r="I115" s="164" t="s">
        <v>88</v>
      </c>
      <c r="J115" s="72"/>
    </row>
    <row r="116" spans="2:10" ht="19.5" customHeight="1" x14ac:dyDescent="0.55000000000000004">
      <c r="B116" s="83" t="s">
        <v>89</v>
      </c>
      <c r="C116" s="162">
        <v>2423</v>
      </c>
      <c r="D116" s="162"/>
      <c r="E116" s="89">
        <v>45630</v>
      </c>
      <c r="F116" s="89">
        <v>45637</v>
      </c>
      <c r="G116" s="89">
        <v>45643</v>
      </c>
      <c r="H116" s="163">
        <v>45649</v>
      </c>
      <c r="I116" s="164">
        <v>45656</v>
      </c>
      <c r="J116" s="72"/>
    </row>
    <row r="117" spans="2:10" ht="19.5" customHeight="1" x14ac:dyDescent="0.55000000000000004">
      <c r="B117" s="83" t="s">
        <v>81</v>
      </c>
      <c r="C117" s="162">
        <v>2423</v>
      </c>
      <c r="D117" s="162"/>
      <c r="E117" s="89">
        <v>45637</v>
      </c>
      <c r="F117" s="89">
        <v>45644</v>
      </c>
      <c r="G117" s="89">
        <v>45650</v>
      </c>
      <c r="H117" s="163" t="s">
        <v>88</v>
      </c>
      <c r="I117" s="164" t="s">
        <v>88</v>
      </c>
      <c r="J117" s="72"/>
    </row>
    <row r="118" spans="2:10" ht="19.5" customHeight="1" x14ac:dyDescent="0.55000000000000004">
      <c r="B118" s="83" t="s">
        <v>71</v>
      </c>
      <c r="C118" s="162">
        <v>2423</v>
      </c>
      <c r="D118" s="162"/>
      <c r="E118" s="89">
        <v>45644</v>
      </c>
      <c r="F118" s="89">
        <v>45651</v>
      </c>
      <c r="G118" s="89">
        <v>45657</v>
      </c>
      <c r="H118" s="163">
        <v>45297</v>
      </c>
      <c r="I118" s="164">
        <v>45304</v>
      </c>
      <c r="J118" s="72"/>
    </row>
    <row r="119" spans="2:10" ht="19.5" customHeight="1" x14ac:dyDescent="0.55000000000000004">
      <c r="B119" s="83" t="s">
        <v>72</v>
      </c>
      <c r="C119" s="162">
        <v>2423</v>
      </c>
      <c r="D119" s="162"/>
      <c r="E119" s="89">
        <v>45649</v>
      </c>
      <c r="F119" s="89">
        <v>45292</v>
      </c>
      <c r="G119" s="89">
        <v>45298</v>
      </c>
      <c r="H119" s="163" t="s">
        <v>88</v>
      </c>
      <c r="I119" s="164" t="s">
        <v>88</v>
      </c>
      <c r="J119" s="72"/>
    </row>
    <row r="120" spans="2:10" ht="19.5" customHeight="1" x14ac:dyDescent="0.55000000000000004">
      <c r="B120" s="83" t="s">
        <v>89</v>
      </c>
      <c r="C120" s="162">
        <v>2501</v>
      </c>
      <c r="D120" s="162"/>
      <c r="E120" s="89">
        <v>45650</v>
      </c>
      <c r="F120" s="89">
        <v>45299</v>
      </c>
      <c r="G120" s="89">
        <v>45305</v>
      </c>
      <c r="H120" s="89">
        <v>45315</v>
      </c>
      <c r="I120" s="16">
        <v>45322</v>
      </c>
      <c r="J120" s="72"/>
    </row>
    <row r="121" spans="2:10" ht="19.5" customHeight="1" x14ac:dyDescent="0.55000000000000004">
      <c r="B121" s="83" t="s">
        <v>140</v>
      </c>
      <c r="C121" s="162">
        <v>2501</v>
      </c>
      <c r="D121" s="162"/>
      <c r="E121" s="89">
        <v>45304</v>
      </c>
      <c r="F121" s="89">
        <v>45308</v>
      </c>
      <c r="G121" s="89">
        <v>45312</v>
      </c>
      <c r="H121" s="163" t="s">
        <v>88</v>
      </c>
      <c r="I121" s="164" t="s">
        <v>88</v>
      </c>
      <c r="J121" s="72"/>
    </row>
    <row r="122" spans="2:10" ht="19.5" customHeight="1" thickBot="1" x14ac:dyDescent="0.6">
      <c r="B122" s="82" t="s">
        <v>71</v>
      </c>
      <c r="C122" s="33">
        <v>2501</v>
      </c>
      <c r="D122" s="33"/>
      <c r="E122" s="19">
        <v>45306</v>
      </c>
      <c r="F122" s="19">
        <v>45313</v>
      </c>
      <c r="G122" s="19">
        <v>45319</v>
      </c>
      <c r="H122" s="19">
        <v>45329</v>
      </c>
      <c r="I122" s="20">
        <v>45336</v>
      </c>
      <c r="J122" s="72"/>
    </row>
    <row r="123" spans="2:10" ht="18" customHeight="1" x14ac:dyDescent="0.4">
      <c r="B123" s="38"/>
      <c r="C123" s="39"/>
      <c r="D123" s="39"/>
      <c r="E123" s="40"/>
      <c r="F123" s="40"/>
      <c r="G123" s="30"/>
      <c r="H123" s="30"/>
      <c r="I123" s="35"/>
    </row>
    <row r="124" spans="2:10" ht="18" customHeight="1" x14ac:dyDescent="0.4">
      <c r="B124" s="38"/>
      <c r="C124" s="39"/>
      <c r="D124" s="39"/>
      <c r="E124" s="40"/>
      <c r="F124" s="40"/>
      <c r="G124" s="30"/>
      <c r="H124" s="30"/>
      <c r="I124" s="35"/>
    </row>
    <row r="125" spans="2:10" ht="18" customHeight="1" x14ac:dyDescent="0.4">
      <c r="B125" s="38"/>
      <c r="C125" s="39"/>
      <c r="D125" s="39"/>
      <c r="E125" s="40"/>
      <c r="F125" s="40"/>
      <c r="G125" s="30"/>
      <c r="H125" s="30"/>
      <c r="I125" s="35"/>
    </row>
    <row r="126" spans="2:10" ht="18" customHeight="1" x14ac:dyDescent="0.4">
      <c r="B126" s="38"/>
      <c r="C126" s="39"/>
      <c r="D126" s="39"/>
      <c r="E126" s="40"/>
      <c r="F126" s="40"/>
      <c r="G126" s="30"/>
      <c r="H126" s="30"/>
      <c r="I126" s="35"/>
    </row>
    <row r="127" spans="2:10" ht="18" customHeight="1" x14ac:dyDescent="0.4">
      <c r="B127" s="38"/>
      <c r="C127" s="39"/>
      <c r="D127" s="39"/>
      <c r="E127" s="40"/>
      <c r="F127" s="40"/>
      <c r="G127" s="30"/>
      <c r="H127" s="30"/>
      <c r="I127" s="35"/>
    </row>
    <row r="128" spans="2:10" ht="18" customHeight="1" x14ac:dyDescent="0.4">
      <c r="B128" s="38"/>
      <c r="C128" s="39"/>
      <c r="D128" s="39"/>
      <c r="E128" s="40"/>
      <c r="F128" s="40"/>
      <c r="G128" s="30"/>
      <c r="H128" s="30"/>
      <c r="I128" s="35"/>
    </row>
    <row r="129" spans="2:9" ht="18" customHeight="1" x14ac:dyDescent="0.4">
      <c r="B129" s="38"/>
      <c r="C129" s="39"/>
      <c r="D129" s="39"/>
      <c r="E129" s="40"/>
      <c r="F129" s="40"/>
      <c r="G129" s="30"/>
      <c r="H129" s="30"/>
      <c r="I129" s="35"/>
    </row>
    <row r="130" spans="2:9" ht="18" customHeight="1" x14ac:dyDescent="0.4">
      <c r="B130" s="38"/>
      <c r="C130" s="39"/>
      <c r="D130" s="39"/>
      <c r="E130" s="40"/>
      <c r="F130" s="40"/>
      <c r="G130" s="30"/>
      <c r="H130" s="30"/>
      <c r="I130" s="35"/>
    </row>
    <row r="131" spans="2:9" ht="18" customHeight="1" x14ac:dyDescent="0.4">
      <c r="B131" s="38"/>
      <c r="C131" s="39"/>
      <c r="D131" s="39"/>
      <c r="E131" s="40"/>
      <c r="F131" s="40"/>
      <c r="G131" s="30"/>
      <c r="H131" s="30"/>
      <c r="I131" s="35"/>
    </row>
    <row r="132" spans="2:9" ht="18" customHeight="1" x14ac:dyDescent="0.4">
      <c r="B132" s="38"/>
      <c r="C132" s="39"/>
      <c r="D132" s="39"/>
      <c r="E132" s="40"/>
      <c r="F132" s="40"/>
      <c r="G132" s="30"/>
      <c r="H132" s="30"/>
      <c r="I132" s="45"/>
    </row>
    <row r="133" spans="2:9" ht="18" customHeight="1" x14ac:dyDescent="0.4">
      <c r="B133" s="38"/>
      <c r="C133" s="39"/>
      <c r="D133" s="39"/>
      <c r="E133" s="40"/>
      <c r="F133" s="40"/>
      <c r="G133" s="30"/>
      <c r="H133" s="30"/>
      <c r="I133" s="45"/>
    </row>
    <row r="134" spans="2:9" ht="18" customHeight="1" x14ac:dyDescent="0.4">
      <c r="B134" s="38"/>
      <c r="C134" s="48"/>
      <c r="D134" s="48"/>
      <c r="E134" s="40"/>
      <c r="F134" s="40"/>
      <c r="G134" s="30"/>
      <c r="H134" s="30"/>
      <c r="I134" s="45"/>
    </row>
    <row r="135" spans="2:9" ht="18" customHeight="1" x14ac:dyDescent="0.4">
      <c r="B135" s="38"/>
      <c r="C135" s="48"/>
      <c r="D135" s="48"/>
      <c r="E135" s="40"/>
      <c r="F135" s="40"/>
      <c r="G135" s="30"/>
      <c r="H135" s="30"/>
      <c r="I135" s="45"/>
    </row>
    <row r="136" spans="2:9" ht="18" customHeight="1" x14ac:dyDescent="0.45">
      <c r="B136" s="48"/>
      <c r="C136" s="48"/>
      <c r="D136" s="48"/>
      <c r="E136" s="8"/>
      <c r="F136" s="8"/>
      <c r="G136" s="8"/>
      <c r="H136" s="8"/>
      <c r="I136" s="8"/>
    </row>
    <row r="137" spans="2:9" ht="18" customHeight="1" x14ac:dyDescent="0.45">
      <c r="B137" s="48"/>
      <c r="C137" s="48"/>
      <c r="D137" s="48"/>
      <c r="E137" s="8"/>
      <c r="F137" s="8"/>
      <c r="G137" s="8"/>
      <c r="H137" s="8"/>
      <c r="I137" s="8"/>
    </row>
    <row r="138" spans="2:9" ht="18" customHeight="1" x14ac:dyDescent="0.45">
      <c r="B138" s="6"/>
      <c r="C138" s="6"/>
      <c r="D138" s="6"/>
      <c r="E138" s="7"/>
      <c r="F138" s="7"/>
      <c r="G138" s="7"/>
      <c r="H138" s="7"/>
      <c r="I138" s="7"/>
    </row>
    <row r="139" spans="2:9" ht="18" customHeight="1" x14ac:dyDescent="0.45">
      <c r="B139" s="6"/>
      <c r="C139" s="6"/>
      <c r="D139" s="6"/>
      <c r="E139" s="7"/>
      <c r="F139" s="7"/>
      <c r="G139" s="7"/>
      <c r="H139" s="7"/>
      <c r="I139" s="7"/>
    </row>
    <row r="140" spans="2:9" ht="18" customHeight="1" x14ac:dyDescent="0.45">
      <c r="B140" s="6"/>
      <c r="C140" s="6"/>
      <c r="D140" s="6"/>
      <c r="E140" s="7"/>
      <c r="F140" s="7"/>
      <c r="G140" s="7"/>
      <c r="H140" s="7"/>
      <c r="I140" s="7"/>
    </row>
    <row r="141" spans="2:9" ht="18" customHeight="1" x14ac:dyDescent="0.45">
      <c r="B141" s="6"/>
      <c r="C141" s="6"/>
      <c r="D141" s="6"/>
      <c r="E141" s="7"/>
      <c r="F141" s="7"/>
      <c r="G141" s="7"/>
      <c r="H141" s="7"/>
      <c r="I141" s="7"/>
    </row>
    <row r="142" spans="2:9" ht="18" customHeight="1" x14ac:dyDescent="0.45">
      <c r="B142" s="6"/>
      <c r="C142" s="6"/>
      <c r="D142" s="6"/>
      <c r="E142" s="7"/>
      <c r="F142" s="7"/>
      <c r="G142" s="7"/>
      <c r="H142" s="7"/>
      <c r="I142" s="7"/>
    </row>
    <row r="143" spans="2:9" ht="18" customHeight="1" x14ac:dyDescent="0.45">
      <c r="B143" s="6"/>
      <c r="C143" s="6"/>
      <c r="D143" s="6"/>
      <c r="E143" s="7"/>
      <c r="F143" s="7"/>
      <c r="G143" s="7"/>
      <c r="H143" s="7"/>
      <c r="I143" s="7"/>
    </row>
    <row r="144" spans="2:9" ht="18" customHeight="1" x14ac:dyDescent="0.45">
      <c r="B144" s="6"/>
      <c r="C144" s="6"/>
      <c r="D144" s="6"/>
      <c r="E144" s="7"/>
      <c r="F144" s="49"/>
      <c r="G144" s="49"/>
      <c r="H144" s="49"/>
      <c r="I144" s="49"/>
    </row>
    <row r="145" spans="2:9" ht="18" customHeight="1" x14ac:dyDescent="0.45">
      <c r="B145" s="6"/>
      <c r="C145" s="6"/>
      <c r="D145" s="6"/>
      <c r="E145" s="7"/>
      <c r="F145" s="7"/>
      <c r="G145" s="7"/>
      <c r="H145" s="7"/>
      <c r="I145" s="7"/>
    </row>
    <row r="146" spans="2:9" ht="18" customHeight="1" x14ac:dyDescent="0.45">
      <c r="B146" s="6"/>
      <c r="C146" s="6"/>
      <c r="D146" s="6"/>
      <c r="E146" s="7"/>
      <c r="F146" s="188"/>
      <c r="G146" s="188"/>
      <c r="H146" s="188"/>
      <c r="I146" s="188"/>
    </row>
    <row r="147" spans="2:9" ht="18" customHeight="1" x14ac:dyDescent="0.45">
      <c r="B147" s="6"/>
      <c r="C147" s="6"/>
      <c r="D147" s="6"/>
      <c r="E147" s="7"/>
      <c r="F147" s="7"/>
      <c r="G147" s="7"/>
      <c r="H147" s="7"/>
      <c r="I147" s="7"/>
    </row>
    <row r="148" spans="2:9" ht="18" customHeight="1" x14ac:dyDescent="0.45">
      <c r="B148" s="6"/>
      <c r="C148" s="6"/>
      <c r="D148" s="6"/>
      <c r="E148" s="7"/>
      <c r="F148" s="197"/>
      <c r="G148" s="197"/>
      <c r="H148" s="197"/>
      <c r="I148" s="197"/>
    </row>
    <row r="149" spans="2:9" ht="18" customHeight="1" x14ac:dyDescent="0.45">
      <c r="B149" s="6"/>
      <c r="C149" s="6"/>
      <c r="D149" s="6"/>
      <c r="E149" s="7"/>
      <c r="F149" s="197"/>
      <c r="G149" s="197"/>
      <c r="H149" s="197"/>
      <c r="I149" s="197"/>
    </row>
    <row r="150" spans="2:9" ht="18" customHeight="1" x14ac:dyDescent="0.45">
      <c r="B150" s="6"/>
      <c r="C150" s="6"/>
      <c r="D150" s="6"/>
      <c r="E150" s="7"/>
      <c r="F150" s="197"/>
      <c r="G150" s="197"/>
      <c r="H150" s="197"/>
      <c r="I150" s="197"/>
    </row>
    <row r="151" spans="2:9" ht="18" customHeight="1" x14ac:dyDescent="0.45">
      <c r="B151" s="6"/>
      <c r="C151" s="6"/>
      <c r="D151" s="6"/>
      <c r="E151" s="7"/>
      <c r="F151" s="86"/>
      <c r="G151" s="86"/>
      <c r="H151" s="86"/>
      <c r="I151" s="86"/>
    </row>
    <row r="152" spans="2:9" ht="18" customHeight="1" x14ac:dyDescent="0.45">
      <c r="B152" s="6"/>
      <c r="C152" s="6"/>
      <c r="D152" s="6"/>
      <c r="E152" s="7"/>
      <c r="F152" s="86"/>
      <c r="G152" s="86"/>
      <c r="H152" s="86"/>
      <c r="I152" s="86"/>
    </row>
    <row r="153" spans="2:9" ht="18" customHeight="1" x14ac:dyDescent="0.45">
      <c r="B153" s="6"/>
      <c r="C153" s="6"/>
      <c r="D153" s="6"/>
      <c r="E153" s="7"/>
      <c r="F153" s="86"/>
      <c r="G153" s="86"/>
      <c r="H153" s="86"/>
      <c r="I153" s="86"/>
    </row>
    <row r="154" spans="2:9" ht="18" customHeight="1" x14ac:dyDescent="0.45">
      <c r="B154" s="6"/>
      <c r="C154" s="6"/>
      <c r="D154" s="6"/>
      <c r="E154" s="7"/>
      <c r="F154" s="187"/>
      <c r="G154" s="187"/>
      <c r="H154" s="187"/>
      <c r="I154" s="187"/>
    </row>
    <row r="155" spans="2:9" ht="18" customHeight="1" x14ac:dyDescent="0.45">
      <c r="B155" s="6"/>
      <c r="C155" s="6"/>
      <c r="D155" s="6"/>
      <c r="E155" s="7"/>
      <c r="F155" s="187"/>
      <c r="G155" s="187"/>
      <c r="H155" s="187"/>
      <c r="I155" s="187"/>
    </row>
    <row r="156" spans="2:9" ht="18" customHeight="1" x14ac:dyDescent="0.45">
      <c r="B156" s="6"/>
      <c r="C156" s="6"/>
      <c r="D156" s="6"/>
      <c r="E156" s="7"/>
      <c r="F156" s="7"/>
      <c r="G156" s="7"/>
      <c r="H156" s="7"/>
      <c r="I156" s="7"/>
    </row>
    <row r="157" spans="2:9" ht="18" customHeight="1" x14ac:dyDescent="0.45">
      <c r="B157" s="6"/>
      <c r="C157" s="6"/>
      <c r="D157" s="6"/>
      <c r="E157" s="7"/>
      <c r="F157" s="7"/>
      <c r="G157" s="7"/>
      <c r="H157" s="7"/>
      <c r="I157" s="7"/>
    </row>
    <row r="158" spans="2:9" ht="18" customHeight="1" x14ac:dyDescent="0.45">
      <c r="B158" s="6"/>
      <c r="C158" s="6"/>
      <c r="D158" s="6"/>
      <c r="E158" s="7"/>
      <c r="F158" s="7"/>
      <c r="G158" s="7"/>
      <c r="H158" s="7"/>
      <c r="I158" s="7"/>
    </row>
    <row r="159" spans="2:9" ht="18" customHeight="1" x14ac:dyDescent="0.45">
      <c r="B159" s="6"/>
      <c r="C159" s="6"/>
      <c r="D159" s="6"/>
      <c r="E159" s="7"/>
      <c r="F159" s="7"/>
      <c r="G159" s="7"/>
      <c r="H159" s="7"/>
      <c r="I159" s="7"/>
    </row>
    <row r="160" spans="2:9" ht="18" customHeight="1" x14ac:dyDescent="0.45">
      <c r="B160" s="6"/>
      <c r="C160" s="6"/>
      <c r="D160" s="6"/>
      <c r="E160" s="7"/>
      <c r="F160" s="7"/>
      <c r="G160" s="7"/>
      <c r="H160" s="7"/>
      <c r="I160" s="7"/>
    </row>
    <row r="161" spans="2:9" ht="18" customHeight="1" x14ac:dyDescent="0.45">
      <c r="B161" s="6"/>
      <c r="C161" s="6"/>
      <c r="D161" s="6"/>
      <c r="E161" s="7"/>
      <c r="F161" s="7"/>
      <c r="G161" s="7"/>
      <c r="H161" s="7"/>
      <c r="I161" s="7"/>
    </row>
    <row r="162" spans="2:9" ht="18" customHeight="1" x14ac:dyDescent="0.45">
      <c r="B162" s="6"/>
      <c r="C162" s="6"/>
      <c r="D162" s="6"/>
      <c r="E162" s="7"/>
      <c r="F162" s="7"/>
      <c r="G162" s="7"/>
      <c r="H162" s="7"/>
      <c r="I162" s="7"/>
    </row>
    <row r="163" spans="2:9" ht="18" customHeight="1" x14ac:dyDescent="0.45">
      <c r="B163" s="6"/>
      <c r="C163" s="6"/>
      <c r="D163" s="6"/>
      <c r="E163" s="7"/>
      <c r="F163" s="7"/>
      <c r="G163" s="7"/>
      <c r="H163" s="7"/>
      <c r="I163" s="7"/>
    </row>
    <row r="164" spans="2:9" ht="18" customHeight="1" x14ac:dyDescent="0.45">
      <c r="B164" s="6"/>
      <c r="C164" s="6"/>
      <c r="D164" s="6"/>
      <c r="E164" s="7"/>
      <c r="F164" s="7"/>
      <c r="G164" s="7"/>
      <c r="H164" s="7"/>
      <c r="I164" s="7"/>
    </row>
    <row r="165" spans="2:9" ht="18" customHeight="1" x14ac:dyDescent="0.45">
      <c r="B165" s="53" t="s">
        <v>130</v>
      </c>
      <c r="C165" s="6"/>
      <c r="D165" s="6"/>
      <c r="E165" s="7"/>
      <c r="F165" s="7"/>
      <c r="G165" s="7"/>
      <c r="H165" s="7"/>
      <c r="I165" s="7"/>
    </row>
    <row r="166" spans="2:9" ht="18" customHeight="1" x14ac:dyDescent="0.45">
      <c r="B166" s="53" t="s">
        <v>30</v>
      </c>
      <c r="C166" s="54"/>
      <c r="D166" s="54"/>
      <c r="E166" s="55"/>
      <c r="F166" s="55"/>
      <c r="G166" s="55"/>
      <c r="H166" s="55"/>
      <c r="I166" s="55"/>
    </row>
    <row r="167" spans="2:9" ht="18" customHeight="1" x14ac:dyDescent="0.45">
      <c r="B167" s="53" t="s">
        <v>31</v>
      </c>
      <c r="C167" s="54"/>
      <c r="D167" s="54"/>
      <c r="E167" s="55"/>
      <c r="F167" s="55"/>
      <c r="G167" s="55"/>
      <c r="H167" s="55"/>
      <c r="I167" s="55"/>
    </row>
    <row r="168" spans="2:9" ht="18" customHeight="1" x14ac:dyDescent="0.45">
      <c r="B168" s="53" t="s">
        <v>32</v>
      </c>
      <c r="C168" s="54"/>
      <c r="D168" s="54"/>
      <c r="E168" s="55"/>
      <c r="F168" s="55"/>
      <c r="G168" s="55"/>
      <c r="H168" s="55"/>
      <c r="I168" s="55"/>
    </row>
    <row r="169" spans="2:9" ht="18" customHeight="1" x14ac:dyDescent="0.45">
      <c r="B169" s="53" t="s">
        <v>33</v>
      </c>
      <c r="C169" s="54"/>
      <c r="D169" s="54"/>
      <c r="E169" s="55"/>
      <c r="F169" s="55"/>
      <c r="G169" s="55"/>
      <c r="H169" s="55"/>
      <c r="I169" s="55"/>
    </row>
    <row r="170" spans="2:9" ht="18" customHeight="1" x14ac:dyDescent="0.45">
      <c r="B170" s="53" t="s">
        <v>34</v>
      </c>
      <c r="C170" s="54"/>
      <c r="D170" s="54"/>
      <c r="E170" s="55"/>
      <c r="F170" s="55"/>
      <c r="G170" s="55"/>
      <c r="H170" s="55"/>
      <c r="I170" s="55"/>
    </row>
    <row r="171" spans="2:9" ht="18" customHeight="1" x14ac:dyDescent="0.45">
      <c r="B171" s="50"/>
      <c r="C171" s="51"/>
      <c r="D171" s="51"/>
      <c r="E171" s="52"/>
      <c r="F171" s="52"/>
      <c r="G171" s="52"/>
      <c r="H171" s="52"/>
      <c r="I171" s="7"/>
    </row>
    <row r="172" spans="2:9" ht="18" customHeight="1" x14ac:dyDescent="0.45">
      <c r="B172" s="50"/>
      <c r="C172" s="51"/>
      <c r="D172" s="51"/>
      <c r="E172" s="52"/>
      <c r="F172" s="52"/>
      <c r="G172" s="52"/>
      <c r="H172" s="52"/>
      <c r="I172" s="7"/>
    </row>
    <row r="173" spans="2:9" ht="18" customHeight="1" x14ac:dyDescent="0.45">
      <c r="B173" s="50"/>
      <c r="C173" s="51"/>
      <c r="D173" s="51"/>
      <c r="E173" s="52"/>
      <c r="F173" s="52"/>
      <c r="G173" s="52"/>
      <c r="H173" s="52"/>
      <c r="I173" s="7"/>
    </row>
    <row r="174" spans="2:9" ht="18" customHeight="1" x14ac:dyDescent="0.45">
      <c r="B174" s="6"/>
      <c r="C174" s="6"/>
      <c r="D174" s="6"/>
      <c r="E174" s="7"/>
      <c r="F174" s="7"/>
      <c r="G174" s="7"/>
      <c r="H174" s="7"/>
      <c r="I174" s="7"/>
    </row>
    <row r="175" spans="2:9" ht="18" customHeight="1" x14ac:dyDescent="0.45">
      <c r="B175" s="6"/>
      <c r="C175" s="6"/>
      <c r="D175" s="6"/>
      <c r="E175" s="7"/>
      <c r="F175" s="7"/>
      <c r="G175" s="7"/>
      <c r="H175" s="7"/>
      <c r="I175" s="7"/>
    </row>
    <row r="176" spans="2:9" ht="18" customHeight="1" x14ac:dyDescent="0.45">
      <c r="B176" s="6"/>
      <c r="C176" s="6"/>
      <c r="D176" s="6"/>
      <c r="E176" s="7"/>
      <c r="F176" s="7"/>
      <c r="G176" s="7"/>
      <c r="H176" s="7"/>
      <c r="I176" s="7"/>
    </row>
    <row r="177" spans="2:9" ht="18" customHeight="1" x14ac:dyDescent="0.45">
      <c r="B177" s="6"/>
      <c r="C177" s="6"/>
      <c r="D177" s="6"/>
      <c r="E177" s="7"/>
      <c r="F177" s="7"/>
      <c r="G177" s="7"/>
      <c r="H177" s="7"/>
      <c r="I177" s="7"/>
    </row>
    <row r="178" spans="2:9" ht="18" customHeight="1" x14ac:dyDescent="0.45">
      <c r="B178" s="6"/>
      <c r="C178" s="6"/>
      <c r="D178" s="6"/>
      <c r="E178" s="7"/>
      <c r="F178" s="7"/>
      <c r="G178" s="7"/>
      <c r="H178" s="7"/>
      <c r="I178" s="7"/>
    </row>
    <row r="179" spans="2:9" ht="18" customHeight="1" x14ac:dyDescent="0.45">
      <c r="B179" s="6"/>
      <c r="C179" s="6"/>
      <c r="D179" s="6"/>
      <c r="E179" s="7"/>
      <c r="F179" s="7"/>
      <c r="G179" s="7"/>
      <c r="H179" s="7"/>
      <c r="I179" s="7"/>
    </row>
    <row r="180" spans="2:9" ht="18" customHeight="1" x14ac:dyDescent="0.45">
      <c r="B180" s="6"/>
      <c r="C180" s="6"/>
      <c r="D180" s="6"/>
      <c r="E180" s="7"/>
      <c r="F180" s="7"/>
      <c r="G180" s="7"/>
      <c r="H180" s="7"/>
      <c r="I180" s="7"/>
    </row>
    <row r="181" spans="2:9" ht="18" customHeight="1" x14ac:dyDescent="0.45">
      <c r="B181" s="6"/>
      <c r="C181" s="6"/>
      <c r="D181" s="6"/>
      <c r="E181" s="7"/>
      <c r="F181" s="7"/>
      <c r="G181" s="7"/>
      <c r="H181" s="7"/>
      <c r="I181" s="7"/>
    </row>
    <row r="182" spans="2:9" ht="18" customHeight="1" x14ac:dyDescent="0.45">
      <c r="B182" s="6"/>
      <c r="C182" s="6"/>
      <c r="D182" s="6"/>
      <c r="E182" s="7"/>
      <c r="F182" s="7"/>
      <c r="G182" s="7"/>
      <c r="H182" s="7"/>
      <c r="I182" s="7"/>
    </row>
    <row r="183" spans="2:9" ht="18" customHeight="1" x14ac:dyDescent="0.45">
      <c r="B183" s="6"/>
      <c r="C183" s="6"/>
      <c r="D183" s="6"/>
      <c r="E183" s="7"/>
      <c r="F183" s="7"/>
      <c r="G183" s="7"/>
      <c r="H183" s="7"/>
      <c r="I183" s="7"/>
    </row>
    <row r="184" spans="2:9" ht="18" customHeight="1" x14ac:dyDescent="0.45">
      <c r="B184" s="6"/>
      <c r="C184" s="6"/>
      <c r="D184" s="6"/>
      <c r="E184" s="7"/>
      <c r="F184" s="7"/>
      <c r="G184" s="7"/>
      <c r="H184" s="7"/>
      <c r="I184" s="7"/>
    </row>
    <row r="185" spans="2:9" ht="18" customHeight="1" x14ac:dyDescent="0.45">
      <c r="B185" s="6"/>
      <c r="C185" s="6"/>
      <c r="D185" s="6"/>
      <c r="E185" s="7"/>
      <c r="F185" s="7"/>
      <c r="G185" s="7"/>
      <c r="H185" s="7"/>
      <c r="I185" s="7"/>
    </row>
    <row r="186" spans="2:9" ht="18" customHeight="1" x14ac:dyDescent="0.45">
      <c r="B186" s="6"/>
      <c r="C186" s="6"/>
      <c r="D186" s="6"/>
      <c r="E186" s="7"/>
      <c r="F186" s="7"/>
      <c r="G186" s="7"/>
      <c r="H186" s="7"/>
      <c r="I186" s="7"/>
    </row>
    <row r="187" spans="2:9" ht="12.75" customHeight="1" x14ac:dyDescent="0.45"/>
    <row r="188" spans="2:9" ht="12.75" customHeight="1" x14ac:dyDescent="0.45"/>
    <row r="197" ht="12.75" customHeight="1" x14ac:dyDescent="0.45"/>
    <row r="199" ht="12.75" customHeight="1" x14ac:dyDescent="0.45"/>
    <row r="205" ht="12.75" customHeight="1" x14ac:dyDescent="0.45"/>
    <row r="208" ht="12.75" customHeight="1" x14ac:dyDescent="0.45"/>
    <row r="213" ht="12.75" customHeight="1" x14ac:dyDescent="0.45"/>
    <row r="216" ht="12.75" customHeight="1" x14ac:dyDescent="0.45"/>
    <row r="222" ht="12.75" customHeight="1" x14ac:dyDescent="0.45"/>
  </sheetData>
  <mergeCells count="101">
    <mergeCell ref="U37:U38"/>
    <mergeCell ref="V37:V38"/>
    <mergeCell ref="X37:X38"/>
    <mergeCell ref="Y37:Y38"/>
    <mergeCell ref="Z37:Z38"/>
    <mergeCell ref="I37:I38"/>
    <mergeCell ref="I44:I45"/>
    <mergeCell ref="F29:F30"/>
    <mergeCell ref="A6:I6"/>
    <mergeCell ref="B35:H35"/>
    <mergeCell ref="B37:B38"/>
    <mergeCell ref="C37:C38"/>
    <mergeCell ref="E37:E38"/>
    <mergeCell ref="F37:F38"/>
    <mergeCell ref="G37:G38"/>
    <mergeCell ref="H37:H38"/>
    <mergeCell ref="H29:H30"/>
    <mergeCell ref="G29:G30"/>
    <mergeCell ref="B9:G9"/>
    <mergeCell ref="B10:B11"/>
    <mergeCell ref="C10:C11"/>
    <mergeCell ref="J16:J17"/>
    <mergeCell ref="A5:I5"/>
    <mergeCell ref="B43:G43"/>
    <mergeCell ref="B44:B45"/>
    <mergeCell ref="C44:C45"/>
    <mergeCell ref="E44:E45"/>
    <mergeCell ref="F44:F45"/>
    <mergeCell ref="G44:G45"/>
    <mergeCell ref="B36:G36"/>
    <mergeCell ref="B15:H15"/>
    <mergeCell ref="A7:I7"/>
    <mergeCell ref="B28:G28"/>
    <mergeCell ref="B29:B30"/>
    <mergeCell ref="C29:C30"/>
    <mergeCell ref="I29:I30"/>
    <mergeCell ref="E29:E30"/>
    <mergeCell ref="H16:H17"/>
    <mergeCell ref="E10:E11"/>
    <mergeCell ref="F10:F11"/>
    <mergeCell ref="G10:G11"/>
    <mergeCell ref="I16:I17"/>
    <mergeCell ref="F149:I149"/>
    <mergeCell ref="F148:I148"/>
    <mergeCell ref="H44:H45"/>
    <mergeCell ref="F113:F114"/>
    <mergeCell ref="B64:H64"/>
    <mergeCell ref="B65:B66"/>
    <mergeCell ref="C65:C66"/>
    <mergeCell ref="E65:E66"/>
    <mergeCell ref="F65:F66"/>
    <mergeCell ref="G65:G66"/>
    <mergeCell ref="H65:H66"/>
    <mergeCell ref="I65:I66"/>
    <mergeCell ref="B74:I74"/>
    <mergeCell ref="H85:H86"/>
    <mergeCell ref="B85:B86"/>
    <mergeCell ref="I85:I86"/>
    <mergeCell ref="H75:H76"/>
    <mergeCell ref="G113:G114"/>
    <mergeCell ref="H113:H114"/>
    <mergeCell ref="B84:I84"/>
    <mergeCell ref="E85:E86"/>
    <mergeCell ref="F85:F86"/>
    <mergeCell ref="B93:I93"/>
    <mergeCell ref="G85:G86"/>
    <mergeCell ref="F155:I155"/>
    <mergeCell ref="F154:I154"/>
    <mergeCell ref="F146:I146"/>
    <mergeCell ref="B63:H63"/>
    <mergeCell ref="I113:I114"/>
    <mergeCell ref="B112:I112"/>
    <mergeCell ref="B113:B114"/>
    <mergeCell ref="C113:C114"/>
    <mergeCell ref="E113:E114"/>
    <mergeCell ref="F150:I150"/>
    <mergeCell ref="B94:B95"/>
    <mergeCell ref="C94:C95"/>
    <mergeCell ref="F75:F76"/>
    <mergeCell ref="E75:E76"/>
    <mergeCell ref="I75:I76"/>
    <mergeCell ref="G75:G76"/>
    <mergeCell ref="E94:E95"/>
    <mergeCell ref="F94:F95"/>
    <mergeCell ref="G94:G95"/>
    <mergeCell ref="H94:H95"/>
    <mergeCell ref="I94:I95"/>
    <mergeCell ref="B75:B76"/>
    <mergeCell ref="C75:C76"/>
    <mergeCell ref="C85:C86"/>
    <mergeCell ref="J113:J114"/>
    <mergeCell ref="L16:L17"/>
    <mergeCell ref="K65:K66"/>
    <mergeCell ref="K75:K76"/>
    <mergeCell ref="K85:K86"/>
    <mergeCell ref="K94:K95"/>
    <mergeCell ref="K16:K17"/>
    <mergeCell ref="J94:J95"/>
    <mergeCell ref="J85:J86"/>
    <mergeCell ref="J65:J66"/>
    <mergeCell ref="J75:J76"/>
  </mergeCells>
  <pageMargins left="0.70866141732283472" right="0.70866141732283472" top="0.39370078740157483" bottom="0.39370078740157483" header="0.31496062992125984" footer="0.31496062992125984"/>
  <pageSetup scale="44" orientation="portrait" r:id="rId1"/>
  <headerFooter differentFirst="1"/>
  <rowBreaks count="2" manualBreakCount="2">
    <brk id="58" max="16383" man="1"/>
    <brk id="10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6160F-B52B-44A3-BE51-500A8A343F6C}">
  <sheetPr>
    <tabColor rgb="FF0070C0"/>
  </sheetPr>
  <dimension ref="A1:N207"/>
  <sheetViews>
    <sheetView view="pageBreakPreview" zoomScaleNormal="100" zoomScaleSheetLayoutView="100" workbookViewId="0"/>
  </sheetViews>
  <sheetFormatPr defaultColWidth="8.6640625" defaultRowHeight="17.25" x14ac:dyDescent="0.45"/>
  <cols>
    <col min="1" max="1" width="4.33203125" style="13" customWidth="1"/>
    <col min="2" max="2" width="26.53125" style="1" customWidth="1"/>
    <col min="3" max="3" width="12" style="1" customWidth="1"/>
    <col min="4" max="4" width="16.46484375" style="1" customWidth="1"/>
    <col min="5" max="5" width="12.46484375" style="2" customWidth="1"/>
    <col min="6" max="6" width="13.6640625" style="2" customWidth="1"/>
    <col min="7" max="7" width="15.33203125" style="2" customWidth="1"/>
    <col min="8" max="8" width="13.6640625" style="2" customWidth="1"/>
    <col min="9" max="9" width="13" style="2" customWidth="1"/>
    <col min="10" max="10" width="12.53125" style="2" customWidth="1"/>
    <col min="11" max="11" width="13.53125" style="7" customWidth="1"/>
    <col min="12" max="12" width="2.6640625" style="10" customWidth="1"/>
    <col min="13" max="13" width="5" style="3" customWidth="1"/>
    <col min="14" max="16384" width="8.6640625" style="3"/>
  </cols>
  <sheetData>
    <row r="1" spans="1:14" x14ac:dyDescent="0.45">
      <c r="B1" s="6"/>
      <c r="C1" s="6"/>
      <c r="D1" s="6"/>
      <c r="E1" s="7"/>
      <c r="F1" s="7"/>
      <c r="G1" s="7"/>
      <c r="H1" s="7"/>
      <c r="I1" s="7"/>
      <c r="J1" s="7"/>
    </row>
    <row r="2" spans="1:14" x14ac:dyDescent="0.45">
      <c r="B2" s="6"/>
      <c r="C2" s="6"/>
      <c r="D2" s="6"/>
      <c r="E2" s="7"/>
      <c r="F2" s="7"/>
      <c r="G2" s="7"/>
      <c r="H2" s="7"/>
      <c r="I2" s="7"/>
      <c r="J2" s="7"/>
    </row>
    <row r="3" spans="1:14" x14ac:dyDescent="0.45">
      <c r="B3" s="6"/>
      <c r="C3" s="6"/>
      <c r="D3" s="6"/>
      <c r="E3" s="7"/>
      <c r="F3" s="7"/>
      <c r="G3" s="7"/>
      <c r="H3" s="7"/>
      <c r="I3" s="7"/>
      <c r="J3" s="7"/>
    </row>
    <row r="4" spans="1:14" ht="29.25" customHeight="1" x14ac:dyDescent="0.45">
      <c r="B4" s="6"/>
      <c r="C4" s="6"/>
      <c r="D4" s="6"/>
      <c r="E4" s="7"/>
      <c r="F4" s="7"/>
      <c r="G4" s="7"/>
      <c r="H4" s="7"/>
      <c r="I4" s="7"/>
      <c r="J4" s="7"/>
    </row>
    <row r="5" spans="1:14" ht="29.25" customHeight="1" x14ac:dyDescent="0.45">
      <c r="B5" s="6"/>
      <c r="C5" s="6"/>
      <c r="D5" s="6"/>
      <c r="E5" s="7"/>
      <c r="F5" s="7"/>
      <c r="G5" s="7"/>
      <c r="H5" s="7"/>
      <c r="I5" s="7"/>
      <c r="J5" s="7"/>
    </row>
    <row r="6" spans="1:14" s="21" customFormat="1" ht="44.25" x14ac:dyDescent="0.45">
      <c r="A6" s="205" t="s">
        <v>35</v>
      </c>
      <c r="B6" s="205"/>
      <c r="C6" s="205"/>
      <c r="D6" s="205"/>
      <c r="E6" s="205"/>
      <c r="F6" s="205"/>
      <c r="G6" s="205"/>
      <c r="H6" s="205"/>
      <c r="I6" s="205"/>
      <c r="J6" s="205"/>
    </row>
    <row r="7" spans="1:14" s="21" customFormat="1" ht="44.25" x14ac:dyDescent="0.45">
      <c r="A7" s="205" t="s">
        <v>1</v>
      </c>
      <c r="B7" s="205"/>
      <c r="C7" s="205"/>
      <c r="D7" s="205"/>
      <c r="E7" s="205"/>
      <c r="F7" s="205"/>
      <c r="G7" s="205"/>
      <c r="H7" s="205"/>
      <c r="I7" s="205"/>
      <c r="J7" s="205"/>
    </row>
    <row r="8" spans="1:14" s="4" customFormat="1" ht="34.9" x14ac:dyDescent="0.45">
      <c r="A8" s="207" t="str">
        <f>MELBOURNE!A7</f>
        <v>25th NOV 2024</v>
      </c>
      <c r="B8" s="207"/>
      <c r="C8" s="207"/>
      <c r="D8" s="207"/>
      <c r="E8" s="207"/>
      <c r="F8" s="207"/>
      <c r="G8" s="207"/>
      <c r="H8" s="207"/>
      <c r="I8" s="207"/>
      <c r="J8" s="207"/>
      <c r="K8" s="21"/>
      <c r="L8" s="94"/>
    </row>
    <row r="9" spans="1:14" s="4" customFormat="1" ht="34.9" x14ac:dyDescent="0.45">
      <c r="A9" s="80"/>
      <c r="B9" s="80"/>
      <c r="C9" s="80"/>
      <c r="D9" s="80"/>
      <c r="E9" s="80"/>
      <c r="F9" s="80"/>
      <c r="G9" s="80"/>
      <c r="H9" s="80"/>
      <c r="I9" s="80"/>
      <c r="J9" s="80"/>
      <c r="K9" s="21"/>
      <c r="L9" s="94"/>
    </row>
    <row r="10" spans="1:14" s="4" customFormat="1" ht="34.9" x14ac:dyDescent="0.45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21"/>
      <c r="L10" s="94"/>
    </row>
    <row r="11" spans="1:14" s="4" customFormat="1" ht="34.9" x14ac:dyDescent="0.45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21"/>
      <c r="L11" s="94"/>
    </row>
    <row r="12" spans="1:14" s="4" customFormat="1" ht="21.75" customHeight="1" x14ac:dyDescent="0.45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21"/>
      <c r="L12" s="94"/>
    </row>
    <row r="13" spans="1:14" ht="33" customHeight="1" thickBot="1" x14ac:dyDescent="0.95">
      <c r="B13" s="206" t="s">
        <v>2</v>
      </c>
      <c r="C13" s="206"/>
      <c r="D13" s="206"/>
      <c r="E13" s="206"/>
      <c r="F13" s="206"/>
      <c r="G13" s="190"/>
      <c r="H13" s="190"/>
      <c r="I13" s="11"/>
      <c r="J13" s="8"/>
      <c r="K13" s="8"/>
    </row>
    <row r="14" spans="1:14" ht="12.75" customHeight="1" x14ac:dyDescent="0.45">
      <c r="B14" s="221" t="s">
        <v>3</v>
      </c>
      <c r="C14" s="223" t="s">
        <v>4</v>
      </c>
      <c r="D14" s="225" t="s">
        <v>5</v>
      </c>
      <c r="E14" s="225" t="s">
        <v>37</v>
      </c>
      <c r="F14" s="209" t="s">
        <v>7</v>
      </c>
      <c r="G14" s="229" t="s">
        <v>93</v>
      </c>
      <c r="H14" s="209" t="s">
        <v>61</v>
      </c>
      <c r="I14" s="181" t="s">
        <v>92</v>
      </c>
      <c r="J14" s="209" t="s">
        <v>67</v>
      </c>
      <c r="K14" s="209" t="s">
        <v>94</v>
      </c>
      <c r="L14" s="217"/>
      <c r="M14" s="9"/>
      <c r="N14" s="10"/>
    </row>
    <row r="15" spans="1:14" ht="25.5" customHeight="1" thickBot="1" x14ac:dyDescent="0.5">
      <c r="B15" s="222"/>
      <c r="C15" s="224"/>
      <c r="D15" s="226"/>
      <c r="E15" s="226"/>
      <c r="F15" s="210"/>
      <c r="G15" s="230"/>
      <c r="H15" s="227"/>
      <c r="I15" s="228"/>
      <c r="J15" s="227"/>
      <c r="K15" s="227"/>
      <c r="L15" s="217"/>
      <c r="M15" s="10"/>
      <c r="N15" s="10"/>
    </row>
    <row r="16" spans="1:14" s="14" customFormat="1" ht="19.350000000000001" customHeight="1" x14ac:dyDescent="0.5">
      <c r="A16" s="74"/>
      <c r="B16" s="104" t="s">
        <v>59</v>
      </c>
      <c r="C16" s="170" t="s">
        <v>101</v>
      </c>
      <c r="D16" s="168">
        <v>45631.625</v>
      </c>
      <c r="E16" s="168">
        <v>45636.416666666664</v>
      </c>
      <c r="F16" s="168">
        <v>45657</v>
      </c>
      <c r="G16" s="137">
        <f>E16+28</f>
        <v>45664.416666666664</v>
      </c>
      <c r="H16" s="137">
        <f t="shared" ref="H16:H21" si="0">(E16+28)</f>
        <v>45664.416666666664</v>
      </c>
      <c r="I16" s="137">
        <f>E16+29</f>
        <v>45665.416666666664</v>
      </c>
      <c r="J16" s="137">
        <f>(E16+30)</f>
        <v>45666.416666666664</v>
      </c>
      <c r="K16" s="169">
        <f>(F16+30)</f>
        <v>45687</v>
      </c>
      <c r="L16" s="12"/>
      <c r="M16" s="13"/>
      <c r="N16" s="10"/>
    </row>
    <row r="17" spans="1:14" s="14" customFormat="1" ht="19.350000000000001" customHeight="1" x14ac:dyDescent="0.5">
      <c r="A17" s="74"/>
      <c r="B17" s="104" t="s">
        <v>112</v>
      </c>
      <c r="C17" s="170" t="s">
        <v>113</v>
      </c>
      <c r="D17" s="168">
        <v>45638.625</v>
      </c>
      <c r="E17" s="168">
        <v>45644.583333333336</v>
      </c>
      <c r="F17" s="168">
        <v>45665</v>
      </c>
      <c r="G17" s="168">
        <f t="shared" ref="G17:G21" si="1">E17+28</f>
        <v>45672.583333333336</v>
      </c>
      <c r="H17" s="168">
        <f t="shared" si="0"/>
        <v>45672.583333333336</v>
      </c>
      <c r="I17" s="168">
        <f t="shared" ref="I17:I21" si="2">E17+29</f>
        <v>45673.583333333336</v>
      </c>
      <c r="J17" s="168">
        <f>(E17+30)</f>
        <v>45674.583333333336</v>
      </c>
      <c r="K17" s="105">
        <f t="shared" ref="K17:K21" si="3">(F17+30)</f>
        <v>45695</v>
      </c>
      <c r="L17" s="12"/>
      <c r="M17" s="13"/>
      <c r="N17" s="10"/>
    </row>
    <row r="18" spans="1:14" s="14" customFormat="1" ht="19.5" customHeight="1" x14ac:dyDescent="0.5">
      <c r="A18" s="74"/>
      <c r="B18" s="104" t="s">
        <v>77</v>
      </c>
      <c r="C18" s="170" t="s">
        <v>118</v>
      </c>
      <c r="D18" s="168">
        <v>45649.625</v>
      </c>
      <c r="E18" s="168">
        <v>45658.583333333336</v>
      </c>
      <c r="F18" s="168">
        <v>45679</v>
      </c>
      <c r="G18" s="168">
        <f t="shared" si="1"/>
        <v>45686.583333333336</v>
      </c>
      <c r="H18" s="168">
        <f t="shared" si="0"/>
        <v>45686.583333333336</v>
      </c>
      <c r="I18" s="168">
        <f t="shared" si="2"/>
        <v>45687.583333333336</v>
      </c>
      <c r="J18" s="168">
        <f>(E18+30)</f>
        <v>45688.583333333336</v>
      </c>
      <c r="K18" s="105">
        <f t="shared" si="3"/>
        <v>45709</v>
      </c>
      <c r="L18" s="12"/>
      <c r="M18" s="13"/>
      <c r="N18" s="13"/>
    </row>
    <row r="19" spans="1:14" s="14" customFormat="1" ht="19.5" customHeight="1" x14ac:dyDescent="0.5">
      <c r="A19" s="74"/>
      <c r="B19" s="104" t="s">
        <v>90</v>
      </c>
      <c r="C19" s="170" t="s">
        <v>119</v>
      </c>
      <c r="D19" s="168">
        <v>45293</v>
      </c>
      <c r="E19" s="168">
        <v>45299</v>
      </c>
      <c r="F19" s="168">
        <v>45320</v>
      </c>
      <c r="G19" s="168">
        <f t="shared" si="1"/>
        <v>45327</v>
      </c>
      <c r="H19" s="168">
        <f t="shared" si="0"/>
        <v>45327</v>
      </c>
      <c r="I19" s="168">
        <f t="shared" si="2"/>
        <v>45328</v>
      </c>
      <c r="J19" s="168">
        <f>(E19+30)</f>
        <v>45329</v>
      </c>
      <c r="K19" s="105">
        <f t="shared" si="3"/>
        <v>45350</v>
      </c>
      <c r="L19" s="12"/>
      <c r="M19" s="13"/>
      <c r="N19" s="13"/>
    </row>
    <row r="20" spans="1:14" s="14" customFormat="1" ht="19.5" customHeight="1" x14ac:dyDescent="0.5">
      <c r="A20" s="74"/>
      <c r="B20" s="104" t="s">
        <v>79</v>
      </c>
      <c r="C20" s="170" t="s">
        <v>135</v>
      </c>
      <c r="D20" s="168">
        <v>45300</v>
      </c>
      <c r="E20" s="168">
        <v>45306</v>
      </c>
      <c r="F20" s="168">
        <v>45327</v>
      </c>
      <c r="G20" s="168">
        <f t="shared" si="1"/>
        <v>45334</v>
      </c>
      <c r="H20" s="168">
        <f t="shared" si="0"/>
        <v>45334</v>
      </c>
      <c r="I20" s="168">
        <f t="shared" si="2"/>
        <v>45335</v>
      </c>
      <c r="J20" s="168">
        <f>(E20+30)</f>
        <v>45336</v>
      </c>
      <c r="K20" s="105">
        <f t="shared" si="3"/>
        <v>45357</v>
      </c>
      <c r="L20" s="12"/>
      <c r="M20" s="13"/>
      <c r="N20" s="13"/>
    </row>
    <row r="21" spans="1:14" s="14" customFormat="1" ht="19.350000000000001" customHeight="1" thickBot="1" x14ac:dyDescent="0.55000000000000004">
      <c r="A21" s="74"/>
      <c r="B21" s="106" t="s">
        <v>59</v>
      </c>
      <c r="C21" s="107" t="s">
        <v>145</v>
      </c>
      <c r="D21" s="108">
        <v>45307</v>
      </c>
      <c r="E21" s="108">
        <v>45313</v>
      </c>
      <c r="F21" s="108">
        <v>45334</v>
      </c>
      <c r="G21" s="108">
        <f t="shared" si="1"/>
        <v>45341</v>
      </c>
      <c r="H21" s="108">
        <f t="shared" si="0"/>
        <v>45341</v>
      </c>
      <c r="I21" s="108">
        <f t="shared" si="2"/>
        <v>45342</v>
      </c>
      <c r="J21" s="108">
        <f>(E21+30)</f>
        <v>45343</v>
      </c>
      <c r="K21" s="109">
        <f t="shared" si="3"/>
        <v>45364</v>
      </c>
      <c r="L21" s="12"/>
      <c r="M21" s="13"/>
      <c r="N21" s="13"/>
    </row>
    <row r="22" spans="1:14" x14ac:dyDescent="0.4">
      <c r="B22" s="11"/>
      <c r="C22" s="11"/>
      <c r="D22" s="153"/>
      <c r="E22" s="11"/>
      <c r="F22" s="11"/>
      <c r="G22" s="11"/>
      <c r="H22" s="11"/>
      <c r="I22" s="11"/>
      <c r="J22" s="11"/>
      <c r="K22" s="11"/>
    </row>
    <row r="23" spans="1:14" ht="31.15" thickBot="1" x14ac:dyDescent="0.95">
      <c r="B23" s="206" t="s">
        <v>38</v>
      </c>
      <c r="C23" s="206"/>
      <c r="D23" s="206"/>
      <c r="E23" s="206"/>
      <c r="F23" s="206"/>
      <c r="G23" s="206"/>
      <c r="H23" s="11"/>
      <c r="I23" s="11"/>
      <c r="J23" s="11"/>
      <c r="K23" s="11"/>
    </row>
    <row r="24" spans="1:14" ht="18.399999999999999" thickBot="1" x14ac:dyDescent="0.45">
      <c r="B24" s="191" t="s">
        <v>3</v>
      </c>
      <c r="C24" s="193" t="s">
        <v>4</v>
      </c>
      <c r="D24" s="90" t="s">
        <v>47</v>
      </c>
      <c r="E24" s="198" t="s">
        <v>36</v>
      </c>
      <c r="F24" s="198" t="s">
        <v>37</v>
      </c>
      <c r="G24" s="185" t="s">
        <v>9</v>
      </c>
      <c r="H24" s="11"/>
      <c r="I24" s="11"/>
      <c r="J24" s="11"/>
      <c r="K24" s="11"/>
    </row>
    <row r="25" spans="1:14" ht="18.399999999999999" thickBot="1" x14ac:dyDescent="0.45">
      <c r="B25" s="231"/>
      <c r="C25" s="232"/>
      <c r="D25" s="93" t="s">
        <v>48</v>
      </c>
      <c r="E25" s="233"/>
      <c r="F25" s="233"/>
      <c r="G25" s="234"/>
      <c r="H25" s="11"/>
      <c r="I25" s="11"/>
      <c r="J25" s="11"/>
      <c r="K25" s="11"/>
    </row>
    <row r="26" spans="1:14" ht="19.5" customHeight="1" x14ac:dyDescent="0.5">
      <c r="B26" s="113" t="s">
        <v>106</v>
      </c>
      <c r="C26" s="122" t="s">
        <v>107</v>
      </c>
      <c r="D26" s="123">
        <f>E26-7</f>
        <v>45622</v>
      </c>
      <c r="E26" s="123">
        <v>45629</v>
      </c>
      <c r="F26" s="123">
        <v>45636</v>
      </c>
      <c r="G26" s="114">
        <v>45655</v>
      </c>
      <c r="H26" s="12"/>
      <c r="I26" s="11"/>
      <c r="J26" s="11"/>
      <c r="K26" s="11"/>
    </row>
    <row r="27" spans="1:14" ht="19.5" customHeight="1" x14ac:dyDescent="0.5">
      <c r="B27" s="113" t="s">
        <v>80</v>
      </c>
      <c r="C27" s="122" t="s">
        <v>114</v>
      </c>
      <c r="D27" s="123">
        <f>E27-7</f>
        <v>45630</v>
      </c>
      <c r="E27" s="123">
        <v>45637</v>
      </c>
      <c r="F27" s="123">
        <v>45644</v>
      </c>
      <c r="G27" s="114">
        <v>45296</v>
      </c>
      <c r="H27" s="12"/>
      <c r="I27" s="11"/>
      <c r="J27" s="11"/>
      <c r="K27" s="11"/>
    </row>
    <row r="28" spans="1:14" ht="19.5" customHeight="1" thickBot="1" x14ac:dyDescent="0.55000000000000004">
      <c r="B28" s="115" t="s">
        <v>102</v>
      </c>
      <c r="C28" s="116" t="s">
        <v>117</v>
      </c>
      <c r="D28" s="123">
        <f>E28-7</f>
        <v>45642</v>
      </c>
      <c r="E28" s="117">
        <v>45649</v>
      </c>
      <c r="F28" s="117">
        <v>45656</v>
      </c>
      <c r="G28" s="118">
        <v>45310</v>
      </c>
      <c r="H28" s="12"/>
      <c r="I28" s="11"/>
      <c r="J28" s="11"/>
      <c r="K28" s="11"/>
    </row>
    <row r="29" spans="1:14" ht="19.5" customHeight="1" x14ac:dyDescent="0.5">
      <c r="B29" s="95"/>
      <c r="C29" s="95"/>
      <c r="D29" s="135"/>
      <c r="E29" s="95"/>
      <c r="F29" s="95"/>
      <c r="G29" s="95"/>
      <c r="H29" s="12"/>
      <c r="I29" s="11"/>
      <c r="J29" s="11"/>
      <c r="K29" s="11"/>
    </row>
    <row r="30" spans="1:14" ht="28.5" hidden="1" customHeight="1" thickBot="1" x14ac:dyDescent="0.95">
      <c r="B30" s="190" t="s">
        <v>12</v>
      </c>
      <c r="C30" s="190"/>
      <c r="D30" s="190"/>
      <c r="E30" s="190"/>
      <c r="F30" s="190"/>
      <c r="G30" s="190"/>
      <c r="H30" s="12"/>
      <c r="I30" s="11"/>
      <c r="J30" s="11"/>
      <c r="K30" s="11"/>
    </row>
    <row r="31" spans="1:14" ht="19.5" hidden="1" customHeight="1" thickBot="1" x14ac:dyDescent="0.55000000000000004">
      <c r="B31" s="191" t="s">
        <v>3</v>
      </c>
      <c r="C31" s="193" t="s">
        <v>4</v>
      </c>
      <c r="D31" s="90" t="s">
        <v>47</v>
      </c>
      <c r="E31" s="198" t="s">
        <v>36</v>
      </c>
      <c r="F31" s="198" t="s">
        <v>37</v>
      </c>
      <c r="G31" s="185" t="s">
        <v>13</v>
      </c>
      <c r="H31" s="12"/>
      <c r="I31" s="11"/>
      <c r="J31" s="11"/>
      <c r="K31" s="11"/>
    </row>
    <row r="32" spans="1:14" ht="19.5" hidden="1" customHeight="1" thickBot="1" x14ac:dyDescent="0.55000000000000004">
      <c r="B32" s="218"/>
      <c r="C32" s="219"/>
      <c r="D32" s="103" t="s">
        <v>48</v>
      </c>
      <c r="E32" s="195"/>
      <c r="F32" s="195"/>
      <c r="G32" s="220"/>
      <c r="H32" s="12"/>
      <c r="I32" s="11"/>
      <c r="J32" s="11"/>
      <c r="K32" s="11"/>
    </row>
    <row r="33" spans="1:12" ht="19.5" hidden="1" customHeight="1" thickBot="1" x14ac:dyDescent="0.55000000000000004">
      <c r="B33" s="146" t="s">
        <v>78</v>
      </c>
      <c r="C33" s="147"/>
      <c r="D33" s="148"/>
      <c r="E33" s="148"/>
      <c r="F33" s="148"/>
      <c r="G33" s="149"/>
      <c r="H33" s="12"/>
      <c r="I33" s="11"/>
      <c r="J33" s="11"/>
      <c r="K33" s="11"/>
    </row>
    <row r="34" spans="1:12" hidden="1" x14ac:dyDescent="0.4">
      <c r="B34" s="189"/>
      <c r="C34" s="189"/>
      <c r="D34" s="189"/>
      <c r="E34" s="189"/>
      <c r="F34" s="189"/>
      <c r="G34" s="189"/>
      <c r="H34" s="189"/>
      <c r="I34" s="24"/>
      <c r="J34" s="11"/>
      <c r="K34" s="8"/>
    </row>
    <row r="35" spans="1:12" ht="31.15" thickBot="1" x14ac:dyDescent="0.95">
      <c r="B35" s="206" t="s">
        <v>14</v>
      </c>
      <c r="C35" s="206"/>
      <c r="D35" s="206"/>
      <c r="E35" s="206"/>
      <c r="F35" s="206"/>
      <c r="G35" s="206"/>
      <c r="H35" s="206"/>
      <c r="I35" s="206"/>
      <c r="J35" s="206"/>
      <c r="K35" s="11"/>
    </row>
    <row r="36" spans="1:12" ht="12.75" customHeight="1" thickBot="1" x14ac:dyDescent="0.5">
      <c r="B36" s="191" t="s">
        <v>3</v>
      </c>
      <c r="C36" s="193" t="s">
        <v>4</v>
      </c>
      <c r="D36" s="90" t="s">
        <v>47</v>
      </c>
      <c r="E36" s="198" t="s">
        <v>36</v>
      </c>
      <c r="F36" s="198" t="s">
        <v>37</v>
      </c>
      <c r="G36" s="198" t="s">
        <v>15</v>
      </c>
      <c r="H36" s="198" t="s">
        <v>55</v>
      </c>
      <c r="I36" s="235" t="s">
        <v>39</v>
      </c>
      <c r="J36" s="235" t="s">
        <v>16</v>
      </c>
      <c r="K36" s="238" t="s">
        <v>17</v>
      </c>
      <c r="L36" s="8"/>
    </row>
    <row r="37" spans="1:12" ht="25.5" customHeight="1" thickBot="1" x14ac:dyDescent="0.5">
      <c r="B37" s="231"/>
      <c r="C37" s="232"/>
      <c r="D37" s="93" t="s">
        <v>48</v>
      </c>
      <c r="E37" s="233"/>
      <c r="F37" s="233"/>
      <c r="G37" s="233"/>
      <c r="H37" s="195"/>
      <c r="I37" s="236"/>
      <c r="J37" s="236"/>
      <c r="K37" s="243"/>
      <c r="L37" s="8"/>
    </row>
    <row r="38" spans="1:12" s="127" customFormat="1" ht="19.5" customHeight="1" x14ac:dyDescent="0.55000000000000004">
      <c r="A38" s="129"/>
      <c r="B38" s="22" t="s">
        <v>82</v>
      </c>
      <c r="C38" s="88" t="s">
        <v>104</v>
      </c>
      <c r="D38" s="89">
        <f t="shared" ref="D38:D43" si="4">E38-7</f>
        <v>45621.625</v>
      </c>
      <c r="E38" s="34">
        <v>45628.625</v>
      </c>
      <c r="F38" s="34">
        <v>45632</v>
      </c>
      <c r="G38" s="34">
        <v>45646</v>
      </c>
      <c r="H38" s="68">
        <f>F38+22</f>
        <v>45654</v>
      </c>
      <c r="I38" s="68">
        <f>F38+27</f>
        <v>45659</v>
      </c>
      <c r="J38" s="68">
        <f>F38+25</f>
        <v>45657</v>
      </c>
      <c r="K38" s="69">
        <f>F38+28</f>
        <v>45660</v>
      </c>
      <c r="L38" s="128"/>
    </row>
    <row r="39" spans="1:12" ht="19.5" customHeight="1" x14ac:dyDescent="0.55000000000000004">
      <c r="A39" s="75"/>
      <c r="B39" s="22" t="s">
        <v>57</v>
      </c>
      <c r="C39" s="88" t="s">
        <v>108</v>
      </c>
      <c r="D39" s="89">
        <f t="shared" si="4"/>
        <v>45628.625</v>
      </c>
      <c r="E39" s="34">
        <v>45635.625</v>
      </c>
      <c r="F39" s="34">
        <v>45639</v>
      </c>
      <c r="G39" s="34">
        <v>45653</v>
      </c>
      <c r="H39" s="34">
        <f t="shared" ref="H39:H43" si="5">F39+22</f>
        <v>45661</v>
      </c>
      <c r="I39" s="34">
        <f t="shared" ref="I39:I43" si="6">F39+27</f>
        <v>45666</v>
      </c>
      <c r="J39" s="34">
        <f t="shared" ref="J39:J43" si="7">F39+25</f>
        <v>45664</v>
      </c>
      <c r="K39" s="31">
        <f t="shared" ref="K39:K43" si="8">F39+28</f>
        <v>45667</v>
      </c>
    </row>
    <row r="40" spans="1:12" ht="19.5" customHeight="1" x14ac:dyDescent="0.55000000000000004">
      <c r="A40" s="75"/>
      <c r="B40" s="22" t="s">
        <v>73</v>
      </c>
      <c r="C40" s="88" t="s">
        <v>109</v>
      </c>
      <c r="D40" s="89">
        <f t="shared" si="4"/>
        <v>45635.625</v>
      </c>
      <c r="E40" s="34">
        <v>45642.625</v>
      </c>
      <c r="F40" s="34">
        <v>45646</v>
      </c>
      <c r="G40" s="34">
        <v>45294</v>
      </c>
      <c r="H40" s="34">
        <f t="shared" si="5"/>
        <v>45668</v>
      </c>
      <c r="I40" s="34">
        <f t="shared" si="6"/>
        <v>45673</v>
      </c>
      <c r="J40" s="34">
        <f t="shared" si="7"/>
        <v>45671</v>
      </c>
      <c r="K40" s="31">
        <f t="shared" si="8"/>
        <v>45674</v>
      </c>
    </row>
    <row r="41" spans="1:12" ht="19.5" customHeight="1" x14ac:dyDescent="0.55000000000000004">
      <c r="A41" s="75"/>
      <c r="B41" s="22" t="s">
        <v>40</v>
      </c>
      <c r="C41" s="88" t="s">
        <v>120</v>
      </c>
      <c r="D41" s="89">
        <f t="shared" si="4"/>
        <v>45639</v>
      </c>
      <c r="E41" s="34">
        <v>45646</v>
      </c>
      <c r="F41" s="34">
        <v>45653</v>
      </c>
      <c r="G41" s="34">
        <v>45301</v>
      </c>
      <c r="H41" s="34">
        <f t="shared" si="5"/>
        <v>45675</v>
      </c>
      <c r="I41" s="34">
        <f t="shared" si="6"/>
        <v>45680</v>
      </c>
      <c r="J41" s="34">
        <f t="shared" si="7"/>
        <v>45678</v>
      </c>
      <c r="K41" s="31">
        <f t="shared" si="8"/>
        <v>45681</v>
      </c>
    </row>
    <row r="42" spans="1:12" ht="19.5" customHeight="1" x14ac:dyDescent="0.55000000000000004">
      <c r="A42" s="75"/>
      <c r="B42" s="22" t="s">
        <v>52</v>
      </c>
      <c r="C42" s="88" t="s">
        <v>133</v>
      </c>
      <c r="D42" s="89">
        <f t="shared" si="4"/>
        <v>45287</v>
      </c>
      <c r="E42" s="34">
        <v>45294</v>
      </c>
      <c r="F42" s="34">
        <v>45301</v>
      </c>
      <c r="G42" s="34">
        <v>45315</v>
      </c>
      <c r="H42" s="34">
        <f t="shared" si="5"/>
        <v>45323</v>
      </c>
      <c r="I42" s="34">
        <f t="shared" si="6"/>
        <v>45328</v>
      </c>
      <c r="J42" s="34">
        <f t="shared" si="7"/>
        <v>45326</v>
      </c>
      <c r="K42" s="31">
        <f t="shared" si="8"/>
        <v>45329</v>
      </c>
    </row>
    <row r="43" spans="1:12" ht="19.5" customHeight="1" thickBot="1" x14ac:dyDescent="0.6">
      <c r="A43" s="75"/>
      <c r="B43" s="23" t="s">
        <v>57</v>
      </c>
      <c r="C43" s="18" t="s">
        <v>107</v>
      </c>
      <c r="D43" s="19">
        <f t="shared" si="4"/>
        <v>45297</v>
      </c>
      <c r="E43" s="29">
        <v>45304</v>
      </c>
      <c r="F43" s="29">
        <v>45308</v>
      </c>
      <c r="G43" s="29">
        <v>45322</v>
      </c>
      <c r="H43" s="29">
        <f t="shared" si="5"/>
        <v>45330</v>
      </c>
      <c r="I43" s="29">
        <f t="shared" si="6"/>
        <v>45335</v>
      </c>
      <c r="J43" s="29">
        <f t="shared" si="7"/>
        <v>45333</v>
      </c>
      <c r="K43" s="32">
        <f t="shared" si="8"/>
        <v>45336</v>
      </c>
    </row>
    <row r="44" spans="1:12" ht="18" x14ac:dyDescent="0.55000000000000004">
      <c r="B44" s="208"/>
      <c r="C44" s="237"/>
      <c r="D44" s="92"/>
      <c r="E44" s="217"/>
      <c r="F44" s="217"/>
      <c r="G44" s="217"/>
      <c r="H44" s="25"/>
      <c r="I44" s="8"/>
      <c r="J44" s="11"/>
      <c r="K44" s="8"/>
    </row>
    <row r="45" spans="1:12" ht="18" x14ac:dyDescent="0.55000000000000004">
      <c r="B45" s="208"/>
      <c r="C45" s="237"/>
      <c r="D45" s="91"/>
      <c r="E45" s="217"/>
      <c r="F45" s="217"/>
      <c r="G45" s="217"/>
      <c r="H45" s="25"/>
      <c r="I45" s="8"/>
      <c r="J45" s="8"/>
      <c r="K45" s="8"/>
    </row>
    <row r="46" spans="1:12" ht="18" x14ac:dyDescent="0.55000000000000004">
      <c r="B46" s="36"/>
      <c r="C46" s="37"/>
      <c r="D46" s="37"/>
      <c r="E46" s="25"/>
      <c r="F46" s="25"/>
      <c r="G46" s="25"/>
      <c r="H46" s="25"/>
      <c r="I46" s="8"/>
      <c r="J46" s="8"/>
      <c r="K46" s="8"/>
    </row>
    <row r="47" spans="1:12" ht="18" x14ac:dyDescent="0.55000000000000004">
      <c r="B47" s="36"/>
      <c r="C47" s="37"/>
      <c r="D47" s="37"/>
      <c r="E47" s="25"/>
      <c r="F47" s="25"/>
      <c r="G47" s="25"/>
      <c r="H47" s="25"/>
      <c r="I47" s="8"/>
      <c r="J47" s="8"/>
      <c r="K47" s="8"/>
    </row>
    <row r="48" spans="1:12" ht="18" x14ac:dyDescent="0.55000000000000004">
      <c r="B48" s="36"/>
      <c r="C48" s="37"/>
      <c r="D48" s="37"/>
      <c r="E48" s="25"/>
      <c r="F48" s="25"/>
      <c r="G48" s="25"/>
      <c r="H48" s="25"/>
      <c r="I48" s="8"/>
      <c r="J48" s="8"/>
      <c r="K48" s="8"/>
    </row>
    <row r="49" spans="2:11" ht="18" x14ac:dyDescent="0.55000000000000004">
      <c r="B49" s="36"/>
      <c r="C49" s="37"/>
      <c r="D49" s="37"/>
      <c r="E49" s="25"/>
      <c r="F49" s="25"/>
      <c r="G49" s="25"/>
      <c r="H49" s="25"/>
      <c r="I49" s="8"/>
      <c r="J49" s="8"/>
      <c r="K49" s="8"/>
    </row>
    <row r="50" spans="2:11" ht="18" x14ac:dyDescent="0.55000000000000004">
      <c r="B50" s="36"/>
      <c r="C50" s="37"/>
      <c r="D50" s="37"/>
      <c r="E50" s="25"/>
      <c r="F50" s="25"/>
      <c r="G50" s="25"/>
      <c r="H50" s="25"/>
      <c r="I50" s="8"/>
      <c r="J50" s="8"/>
      <c r="K50" s="8"/>
    </row>
    <row r="51" spans="2:11" ht="18" x14ac:dyDescent="0.55000000000000004">
      <c r="B51" s="36"/>
      <c r="C51" s="37"/>
      <c r="D51" s="37"/>
      <c r="E51" s="25"/>
      <c r="F51" s="25"/>
      <c r="G51" s="25"/>
      <c r="H51" s="25"/>
      <c r="I51" s="8"/>
      <c r="J51" s="8"/>
    </row>
    <row r="52" spans="2:11" ht="18" x14ac:dyDescent="0.55000000000000004">
      <c r="B52" s="36"/>
      <c r="C52" s="37"/>
      <c r="D52" s="37"/>
      <c r="E52" s="25"/>
      <c r="F52" s="25"/>
      <c r="G52" s="25"/>
      <c r="H52" s="25"/>
      <c r="I52" s="8"/>
      <c r="J52" s="8"/>
      <c r="K52" s="8"/>
    </row>
    <row r="53" spans="2:11" ht="18" x14ac:dyDescent="0.55000000000000004">
      <c r="B53" s="36"/>
      <c r="C53" s="37"/>
      <c r="D53" s="37"/>
      <c r="E53" s="25"/>
      <c r="F53" s="25"/>
      <c r="G53" s="25"/>
      <c r="H53" s="25"/>
      <c r="I53" s="8"/>
      <c r="J53" s="8"/>
      <c r="K53" s="8"/>
    </row>
    <row r="54" spans="2:11" ht="18" x14ac:dyDescent="0.55000000000000004">
      <c r="B54" s="36"/>
      <c r="C54" s="37"/>
      <c r="D54" s="37"/>
      <c r="E54" s="25"/>
      <c r="F54" s="25"/>
      <c r="G54" s="25"/>
      <c r="H54" s="25"/>
      <c r="I54" s="8"/>
      <c r="J54" s="8"/>
      <c r="K54" s="8"/>
    </row>
    <row r="55" spans="2:11" ht="18" x14ac:dyDescent="0.55000000000000004">
      <c r="B55" s="36"/>
      <c r="C55" s="37"/>
      <c r="D55" s="37"/>
      <c r="E55" s="25"/>
      <c r="F55" s="25"/>
      <c r="G55" s="25"/>
      <c r="H55" s="25"/>
      <c r="I55" s="8"/>
      <c r="J55" s="8"/>
      <c r="K55" s="8"/>
    </row>
    <row r="56" spans="2:11" ht="18" customHeight="1" x14ac:dyDescent="0.55000000000000004">
      <c r="B56" s="36"/>
      <c r="C56" s="37"/>
      <c r="D56" s="37"/>
      <c r="E56" s="25"/>
      <c r="F56" s="25"/>
      <c r="G56" s="25"/>
      <c r="H56" s="30"/>
      <c r="I56" s="35"/>
      <c r="J56" s="8"/>
      <c r="K56" s="8"/>
    </row>
    <row r="57" spans="2:11" ht="25.5" customHeight="1" thickBot="1" x14ac:dyDescent="0.95">
      <c r="B57" s="190" t="s">
        <v>68</v>
      </c>
      <c r="C57" s="190"/>
      <c r="D57" s="190"/>
      <c r="E57" s="190"/>
      <c r="F57" s="190"/>
      <c r="G57" s="190"/>
      <c r="H57" s="190"/>
      <c r="I57" s="190"/>
      <c r="J57" s="190"/>
      <c r="K57" s="8"/>
    </row>
    <row r="58" spans="2:11" ht="18" customHeight="1" thickBot="1" x14ac:dyDescent="0.5">
      <c r="B58" s="191" t="s">
        <v>3</v>
      </c>
      <c r="C58" s="193" t="s">
        <v>4</v>
      </c>
      <c r="D58" s="90" t="s">
        <v>47</v>
      </c>
      <c r="E58" s="198" t="s">
        <v>36</v>
      </c>
      <c r="F58" s="198" t="s">
        <v>37</v>
      </c>
      <c r="G58" s="198" t="s">
        <v>15</v>
      </c>
      <c r="H58" s="198" t="s">
        <v>18</v>
      </c>
      <c r="I58" s="185" t="s">
        <v>62</v>
      </c>
      <c r="J58" s="185" t="s">
        <v>63</v>
      </c>
      <c r="K58" s="8"/>
    </row>
    <row r="59" spans="2:11" ht="18" customHeight="1" thickBot="1" x14ac:dyDescent="0.5">
      <c r="B59" s="218"/>
      <c r="C59" s="219"/>
      <c r="D59" s="103" t="s">
        <v>48</v>
      </c>
      <c r="E59" s="195"/>
      <c r="F59" s="195"/>
      <c r="G59" s="195"/>
      <c r="H59" s="195"/>
      <c r="I59" s="186"/>
      <c r="J59" s="186"/>
      <c r="K59" s="8"/>
    </row>
    <row r="60" spans="2:11" ht="19.5" customHeight="1" x14ac:dyDescent="0.55000000000000004">
      <c r="B60" s="132" t="str">
        <f t="shared" ref="B60:G62" si="9">B38</f>
        <v>OOCL HOUSTON</v>
      </c>
      <c r="C60" s="133" t="str">
        <f t="shared" si="9"/>
        <v>203N</v>
      </c>
      <c r="D60" s="85">
        <f>D38</f>
        <v>45621.625</v>
      </c>
      <c r="E60" s="68">
        <f t="shared" si="9"/>
        <v>45628.625</v>
      </c>
      <c r="F60" s="68">
        <f>F38</f>
        <v>45632</v>
      </c>
      <c r="G60" s="68">
        <f t="shared" si="9"/>
        <v>45646</v>
      </c>
      <c r="H60" s="68">
        <f>F60+31</f>
        <v>45663</v>
      </c>
      <c r="I60" s="68">
        <f>F60+28</f>
        <v>45660</v>
      </c>
      <c r="J60" s="31">
        <f>G60+28</f>
        <v>45674</v>
      </c>
      <c r="K60" s="8"/>
    </row>
    <row r="61" spans="2:11" ht="19.5" customHeight="1" x14ac:dyDescent="0.55000000000000004">
      <c r="B61" s="22" t="str">
        <f t="shared" si="9"/>
        <v>KOTA LUMAYAN</v>
      </c>
      <c r="C61" s="88" t="str">
        <f t="shared" si="9"/>
        <v>175N</v>
      </c>
      <c r="D61" s="89">
        <f>D39</f>
        <v>45628.625</v>
      </c>
      <c r="E61" s="34">
        <f t="shared" si="9"/>
        <v>45635.625</v>
      </c>
      <c r="F61" s="34">
        <f t="shared" si="9"/>
        <v>45639</v>
      </c>
      <c r="G61" s="34">
        <f t="shared" si="9"/>
        <v>45653</v>
      </c>
      <c r="H61" s="34">
        <f>F61+31</f>
        <v>45670</v>
      </c>
      <c r="I61" s="34">
        <f t="shared" ref="I61:J63" si="10">F61+28</f>
        <v>45667</v>
      </c>
      <c r="J61" s="31">
        <f t="shared" si="10"/>
        <v>45681</v>
      </c>
      <c r="K61" s="8"/>
    </row>
    <row r="62" spans="2:11" ht="19.5" customHeight="1" x14ac:dyDescent="0.55000000000000004">
      <c r="B62" s="22" t="str">
        <f t="shared" si="9"/>
        <v>OOCL BRISBANE</v>
      </c>
      <c r="C62" s="88" t="str">
        <f t="shared" si="9"/>
        <v>235N</v>
      </c>
      <c r="D62" s="89">
        <f>D40</f>
        <v>45635.625</v>
      </c>
      <c r="E62" s="34">
        <f t="shared" si="9"/>
        <v>45642.625</v>
      </c>
      <c r="F62" s="34">
        <f t="shared" si="9"/>
        <v>45646</v>
      </c>
      <c r="G62" s="34">
        <f t="shared" si="9"/>
        <v>45294</v>
      </c>
      <c r="H62" s="34">
        <f t="shared" ref="H62:H63" si="11">F62+31</f>
        <v>45677</v>
      </c>
      <c r="I62" s="34">
        <f t="shared" si="10"/>
        <v>45674</v>
      </c>
      <c r="J62" s="31">
        <f t="shared" si="10"/>
        <v>45322</v>
      </c>
      <c r="K62" s="8"/>
    </row>
    <row r="63" spans="2:11" ht="19.5" customHeight="1" thickBot="1" x14ac:dyDescent="0.6">
      <c r="B63" s="23" t="str">
        <f>B42</f>
        <v>KOTA LARIS</v>
      </c>
      <c r="C63" s="18" t="str">
        <f>C41</f>
        <v>197N</v>
      </c>
      <c r="D63" s="19">
        <f>D41</f>
        <v>45639</v>
      </c>
      <c r="E63" s="29">
        <f>E41</f>
        <v>45646</v>
      </c>
      <c r="F63" s="29">
        <f>F41</f>
        <v>45653</v>
      </c>
      <c r="G63" s="29">
        <f>G41</f>
        <v>45301</v>
      </c>
      <c r="H63" s="29">
        <f t="shared" si="11"/>
        <v>45684</v>
      </c>
      <c r="I63" s="29">
        <f t="shared" si="10"/>
        <v>45681</v>
      </c>
      <c r="J63" s="32">
        <f t="shared" si="10"/>
        <v>45329</v>
      </c>
      <c r="K63" s="8"/>
    </row>
    <row r="64" spans="2:11" ht="18" customHeight="1" x14ac:dyDescent="0.55000000000000004">
      <c r="B64" s="41"/>
      <c r="C64" s="98"/>
      <c r="D64" s="98"/>
      <c r="E64" s="97"/>
      <c r="F64" s="44"/>
      <c r="G64" s="44"/>
      <c r="H64" s="44"/>
      <c r="I64" s="44"/>
      <c r="J64" s="44"/>
      <c r="K64" s="8"/>
    </row>
    <row r="65" spans="2:11" ht="18" customHeight="1" x14ac:dyDescent="0.55000000000000004">
      <c r="B65" s="41"/>
      <c r="C65" s="42"/>
      <c r="D65" s="42"/>
      <c r="E65" s="43"/>
      <c r="F65" s="44"/>
      <c r="G65" s="44"/>
      <c r="H65" s="44"/>
      <c r="I65" s="44"/>
      <c r="J65" s="44"/>
      <c r="K65" s="8"/>
    </row>
    <row r="66" spans="2:11" ht="25.5" customHeight="1" thickBot="1" x14ac:dyDescent="0.95">
      <c r="B66" s="190" t="s">
        <v>19</v>
      </c>
      <c r="C66" s="190"/>
      <c r="D66" s="190"/>
      <c r="E66" s="190"/>
      <c r="F66" s="190"/>
      <c r="G66" s="190"/>
      <c r="H66" s="190"/>
      <c r="I66" s="190"/>
      <c r="J66" s="190"/>
      <c r="K66" s="8"/>
    </row>
    <row r="67" spans="2:11" ht="18" customHeight="1" thickBot="1" x14ac:dyDescent="0.5">
      <c r="B67" s="191" t="s">
        <v>3</v>
      </c>
      <c r="C67" s="193" t="s">
        <v>4</v>
      </c>
      <c r="D67" s="90" t="s">
        <v>47</v>
      </c>
      <c r="E67" s="198" t="s">
        <v>36</v>
      </c>
      <c r="F67" s="198" t="s">
        <v>37</v>
      </c>
      <c r="G67" s="198" t="s">
        <v>15</v>
      </c>
      <c r="H67" s="202" t="s">
        <v>66</v>
      </c>
      <c r="I67" s="185" t="s">
        <v>65</v>
      </c>
      <c r="J67" s="238" t="s">
        <v>22</v>
      </c>
      <c r="K67" s="8"/>
    </row>
    <row r="68" spans="2:11" ht="18" customHeight="1" thickBot="1" x14ac:dyDescent="0.5">
      <c r="B68" s="231"/>
      <c r="C68" s="232"/>
      <c r="D68" s="93" t="s">
        <v>48</v>
      </c>
      <c r="E68" s="233"/>
      <c r="F68" s="233"/>
      <c r="G68" s="233"/>
      <c r="H68" s="203"/>
      <c r="I68" s="186"/>
      <c r="J68" s="239"/>
      <c r="K68" s="8"/>
    </row>
    <row r="69" spans="2:11" ht="19.5" customHeight="1" x14ac:dyDescent="0.55000000000000004">
      <c r="B69" s="22" t="str">
        <f t="shared" ref="B69:G72" si="12">B38</f>
        <v>OOCL HOUSTON</v>
      </c>
      <c r="C69" s="88" t="str">
        <f t="shared" si="12"/>
        <v>203N</v>
      </c>
      <c r="D69" s="89">
        <f t="shared" si="12"/>
        <v>45621.625</v>
      </c>
      <c r="E69" s="34">
        <f t="shared" si="12"/>
        <v>45628.625</v>
      </c>
      <c r="F69" s="34">
        <f t="shared" si="12"/>
        <v>45632</v>
      </c>
      <c r="G69" s="34">
        <f t="shared" si="12"/>
        <v>45646</v>
      </c>
      <c r="H69" s="34">
        <f>F69+48</f>
        <v>45680</v>
      </c>
      <c r="I69" s="68">
        <f>F69+48</f>
        <v>45680</v>
      </c>
      <c r="J69" s="31">
        <f>F69+45</f>
        <v>45677</v>
      </c>
      <c r="K69" s="8"/>
    </row>
    <row r="70" spans="2:11" ht="19.5" customHeight="1" x14ac:dyDescent="0.55000000000000004">
      <c r="B70" s="22" t="str">
        <f t="shared" si="12"/>
        <v>KOTA LUMAYAN</v>
      </c>
      <c r="C70" s="88" t="str">
        <f t="shared" si="12"/>
        <v>175N</v>
      </c>
      <c r="D70" s="89">
        <f>D39</f>
        <v>45628.625</v>
      </c>
      <c r="E70" s="34">
        <f t="shared" si="12"/>
        <v>45635.625</v>
      </c>
      <c r="F70" s="34">
        <f t="shared" si="12"/>
        <v>45639</v>
      </c>
      <c r="G70" s="34">
        <f t="shared" si="12"/>
        <v>45653</v>
      </c>
      <c r="H70" s="34">
        <f t="shared" ref="H70:H72" si="13">F70+48</f>
        <v>45687</v>
      </c>
      <c r="I70" s="34">
        <f t="shared" ref="I70:I72" si="14">F70+48</f>
        <v>45687</v>
      </c>
      <c r="J70" s="31">
        <f t="shared" ref="J70:J72" si="15">F70+45</f>
        <v>45684</v>
      </c>
      <c r="K70" s="8"/>
    </row>
    <row r="71" spans="2:11" ht="19.5" customHeight="1" x14ac:dyDescent="0.55000000000000004">
      <c r="B71" s="22" t="str">
        <f t="shared" si="12"/>
        <v>OOCL BRISBANE</v>
      </c>
      <c r="C71" s="88" t="str">
        <f t="shared" si="12"/>
        <v>235N</v>
      </c>
      <c r="D71" s="89">
        <f t="shared" si="12"/>
        <v>45635.625</v>
      </c>
      <c r="E71" s="34">
        <f t="shared" si="12"/>
        <v>45642.625</v>
      </c>
      <c r="F71" s="34">
        <f t="shared" si="12"/>
        <v>45646</v>
      </c>
      <c r="G71" s="34">
        <f t="shared" si="12"/>
        <v>45294</v>
      </c>
      <c r="H71" s="34">
        <f t="shared" si="13"/>
        <v>45694</v>
      </c>
      <c r="I71" s="34">
        <f t="shared" si="14"/>
        <v>45694</v>
      </c>
      <c r="J71" s="31">
        <f t="shared" si="15"/>
        <v>45691</v>
      </c>
      <c r="K71" s="8"/>
    </row>
    <row r="72" spans="2:11" ht="19.5" customHeight="1" thickBot="1" x14ac:dyDescent="0.6">
      <c r="B72" s="23" t="str">
        <f t="shared" si="12"/>
        <v>OOCL YOKOHAMA</v>
      </c>
      <c r="C72" s="18" t="str">
        <f t="shared" si="12"/>
        <v>197N</v>
      </c>
      <c r="D72" s="19">
        <f t="shared" si="12"/>
        <v>45639</v>
      </c>
      <c r="E72" s="29">
        <f t="shared" si="12"/>
        <v>45646</v>
      </c>
      <c r="F72" s="29">
        <f t="shared" si="12"/>
        <v>45653</v>
      </c>
      <c r="G72" s="29">
        <f t="shared" si="12"/>
        <v>45301</v>
      </c>
      <c r="H72" s="29">
        <f t="shared" si="13"/>
        <v>45701</v>
      </c>
      <c r="I72" s="29">
        <f t="shared" si="14"/>
        <v>45701</v>
      </c>
      <c r="J72" s="32">
        <f t="shared" si="15"/>
        <v>45698</v>
      </c>
      <c r="K72" s="8"/>
    </row>
    <row r="73" spans="2:11" ht="20.25" customHeight="1" x14ac:dyDescent="0.55000000000000004">
      <c r="B73" s="41"/>
      <c r="C73" s="42"/>
      <c r="D73" s="42"/>
      <c r="E73" s="47"/>
      <c r="F73" s="44"/>
      <c r="G73" s="44"/>
      <c r="H73" s="44"/>
      <c r="I73" s="44"/>
      <c r="J73" s="44"/>
      <c r="K73" s="8"/>
    </row>
    <row r="74" spans="2:11" ht="24.75" customHeight="1" thickBot="1" x14ac:dyDescent="0.95">
      <c r="B74" s="190" t="s">
        <v>23</v>
      </c>
      <c r="C74" s="190"/>
      <c r="D74" s="190"/>
      <c r="E74" s="190"/>
      <c r="F74" s="190"/>
      <c r="G74" s="190"/>
      <c r="H74" s="190"/>
      <c r="I74" s="190"/>
      <c r="J74" s="190"/>
      <c r="K74" s="8"/>
    </row>
    <row r="75" spans="2:11" ht="20.25" customHeight="1" thickBot="1" x14ac:dyDescent="0.5">
      <c r="B75" s="191" t="s">
        <v>3</v>
      </c>
      <c r="C75" s="244" t="s">
        <v>4</v>
      </c>
      <c r="D75" s="99" t="s">
        <v>47</v>
      </c>
      <c r="E75" s="235" t="s">
        <v>36</v>
      </c>
      <c r="F75" s="235" t="s">
        <v>37</v>
      </c>
      <c r="G75" s="198" t="s">
        <v>15</v>
      </c>
      <c r="H75" s="198" t="s">
        <v>24</v>
      </c>
      <c r="I75" s="235" t="s">
        <v>25</v>
      </c>
      <c r="J75" s="183" t="s">
        <v>64</v>
      </c>
      <c r="K75" s="8"/>
    </row>
    <row r="76" spans="2:11" ht="20.25" customHeight="1" thickBot="1" x14ac:dyDescent="0.5">
      <c r="B76" s="231"/>
      <c r="C76" s="245"/>
      <c r="D76" s="100" t="s">
        <v>48</v>
      </c>
      <c r="E76" s="242"/>
      <c r="F76" s="242"/>
      <c r="G76" s="233"/>
      <c r="H76" s="233"/>
      <c r="I76" s="242"/>
      <c r="J76" s="184"/>
      <c r="K76" s="8"/>
    </row>
    <row r="77" spans="2:11" ht="19.5" customHeight="1" x14ac:dyDescent="0.55000000000000004">
      <c r="B77" s="22" t="str">
        <f t="shared" ref="B77:G80" si="16">B38</f>
        <v>OOCL HOUSTON</v>
      </c>
      <c r="C77" s="88" t="str">
        <f t="shared" si="16"/>
        <v>203N</v>
      </c>
      <c r="D77" s="89">
        <f t="shared" si="16"/>
        <v>45621.625</v>
      </c>
      <c r="E77" s="34">
        <f t="shared" si="16"/>
        <v>45628.625</v>
      </c>
      <c r="F77" s="34">
        <f t="shared" si="16"/>
        <v>45632</v>
      </c>
      <c r="G77" s="68">
        <f t="shared" si="16"/>
        <v>45646</v>
      </c>
      <c r="H77" s="68">
        <f>F77+45</f>
        <v>45677</v>
      </c>
      <c r="I77" s="68">
        <f>F77+48</f>
        <v>45680</v>
      </c>
      <c r="J77" s="31">
        <f>F77+51</f>
        <v>45683</v>
      </c>
      <c r="K77" s="8"/>
    </row>
    <row r="78" spans="2:11" ht="19.5" customHeight="1" x14ac:dyDescent="0.55000000000000004">
      <c r="B78" s="22" t="str">
        <f t="shared" si="16"/>
        <v>KOTA LUMAYAN</v>
      </c>
      <c r="C78" s="88" t="str">
        <f t="shared" si="16"/>
        <v>175N</v>
      </c>
      <c r="D78" s="89">
        <f t="shared" si="16"/>
        <v>45628.625</v>
      </c>
      <c r="E78" s="34">
        <f t="shared" si="16"/>
        <v>45635.625</v>
      </c>
      <c r="F78" s="34">
        <f t="shared" si="16"/>
        <v>45639</v>
      </c>
      <c r="G78" s="34">
        <f t="shared" si="16"/>
        <v>45653</v>
      </c>
      <c r="H78" s="34">
        <f t="shared" ref="H78:H80" si="17">F78+45</f>
        <v>45684</v>
      </c>
      <c r="I78" s="34">
        <f t="shared" ref="I78:I80" si="18">F78+48</f>
        <v>45687</v>
      </c>
      <c r="J78" s="31">
        <f>F78+51</f>
        <v>45690</v>
      </c>
      <c r="K78" s="8"/>
    </row>
    <row r="79" spans="2:11" ht="19.5" customHeight="1" x14ac:dyDescent="0.55000000000000004">
      <c r="B79" s="22" t="str">
        <f t="shared" si="16"/>
        <v>OOCL BRISBANE</v>
      </c>
      <c r="C79" s="88" t="str">
        <f t="shared" si="16"/>
        <v>235N</v>
      </c>
      <c r="D79" s="89">
        <f t="shared" si="16"/>
        <v>45635.625</v>
      </c>
      <c r="E79" s="34">
        <f t="shared" si="16"/>
        <v>45642.625</v>
      </c>
      <c r="F79" s="34">
        <f t="shared" si="16"/>
        <v>45646</v>
      </c>
      <c r="G79" s="34">
        <f t="shared" si="16"/>
        <v>45294</v>
      </c>
      <c r="H79" s="34">
        <f t="shared" si="17"/>
        <v>45691</v>
      </c>
      <c r="I79" s="34">
        <f t="shared" si="18"/>
        <v>45694</v>
      </c>
      <c r="J79" s="31">
        <f>F79+51</f>
        <v>45697</v>
      </c>
      <c r="K79" s="8"/>
    </row>
    <row r="80" spans="2:11" ht="19.5" customHeight="1" thickBot="1" x14ac:dyDescent="0.6">
      <c r="B80" s="23" t="str">
        <f t="shared" si="16"/>
        <v>OOCL YOKOHAMA</v>
      </c>
      <c r="C80" s="18" t="str">
        <f t="shared" si="16"/>
        <v>197N</v>
      </c>
      <c r="D80" s="19">
        <f t="shared" si="16"/>
        <v>45639</v>
      </c>
      <c r="E80" s="29">
        <f t="shared" si="16"/>
        <v>45646</v>
      </c>
      <c r="F80" s="29">
        <f t="shared" si="16"/>
        <v>45653</v>
      </c>
      <c r="G80" s="29">
        <f t="shared" si="16"/>
        <v>45301</v>
      </c>
      <c r="H80" s="29">
        <f t="shared" si="17"/>
        <v>45698</v>
      </c>
      <c r="I80" s="29">
        <f t="shared" si="18"/>
        <v>45701</v>
      </c>
      <c r="J80" s="32">
        <f t="shared" ref="J80" si="19">F80+51</f>
        <v>45704</v>
      </c>
      <c r="K80" s="8"/>
    </row>
    <row r="81" spans="2:11" ht="20.25" customHeight="1" x14ac:dyDescent="0.55000000000000004">
      <c r="B81" s="41"/>
      <c r="C81" s="42"/>
      <c r="D81" s="42"/>
      <c r="E81" s="47"/>
      <c r="F81" s="44"/>
      <c r="G81" s="44"/>
      <c r="H81" s="44"/>
      <c r="I81" s="44"/>
      <c r="J81" s="44"/>
      <c r="K81" s="8"/>
    </row>
    <row r="82" spans="2:11" ht="20.25" customHeight="1" x14ac:dyDescent="0.55000000000000004">
      <c r="B82" s="41"/>
      <c r="C82" s="42"/>
      <c r="D82" s="42"/>
      <c r="E82" s="47"/>
      <c r="F82" s="44"/>
      <c r="G82" s="44"/>
      <c r="H82" s="44"/>
      <c r="I82" s="44"/>
      <c r="J82" s="44"/>
      <c r="K82" s="8"/>
    </row>
    <row r="83" spans="2:11" ht="20.25" customHeight="1" x14ac:dyDescent="0.55000000000000004">
      <c r="B83" s="41"/>
      <c r="C83" s="42"/>
      <c r="D83" s="42"/>
      <c r="E83" s="47"/>
      <c r="F83" s="44"/>
      <c r="G83" s="44"/>
      <c r="H83" s="44"/>
      <c r="I83" s="44"/>
      <c r="J83" s="44"/>
      <c r="K83" s="8"/>
    </row>
    <row r="84" spans="2:11" ht="20.25" customHeight="1" x14ac:dyDescent="0.55000000000000004">
      <c r="B84" s="41"/>
      <c r="C84" s="42"/>
      <c r="D84" s="42"/>
      <c r="E84" s="47"/>
      <c r="F84" s="44"/>
      <c r="G84" s="44"/>
      <c r="H84" s="44"/>
      <c r="I84" s="44"/>
      <c r="J84" s="44"/>
      <c r="K84" s="8"/>
    </row>
    <row r="85" spans="2:11" ht="20.25" customHeight="1" x14ac:dyDescent="0.55000000000000004">
      <c r="B85" s="41"/>
      <c r="C85" s="42"/>
      <c r="D85" s="42"/>
      <c r="E85" s="47"/>
      <c r="F85" s="44"/>
      <c r="G85" s="44"/>
      <c r="H85" s="44"/>
      <c r="I85" s="44"/>
      <c r="J85" s="44"/>
      <c r="K85" s="8"/>
    </row>
    <row r="86" spans="2:11" ht="20.25" customHeight="1" x14ac:dyDescent="0.55000000000000004">
      <c r="B86" s="41"/>
      <c r="C86" s="42"/>
      <c r="D86" s="42"/>
      <c r="E86" s="47"/>
      <c r="F86" s="44"/>
      <c r="G86" s="44"/>
      <c r="H86" s="44"/>
      <c r="I86" s="44"/>
      <c r="J86" s="44"/>
      <c r="K86" s="8"/>
    </row>
    <row r="87" spans="2:11" ht="20.25" customHeight="1" x14ac:dyDescent="0.55000000000000004">
      <c r="B87" s="41"/>
      <c r="C87" s="42"/>
      <c r="D87" s="42"/>
      <c r="E87" s="47"/>
      <c r="F87" s="44"/>
      <c r="G87" s="44"/>
      <c r="H87" s="44"/>
      <c r="I87" s="44"/>
      <c r="J87" s="44"/>
      <c r="K87" s="8"/>
    </row>
    <row r="88" spans="2:11" ht="20.25" customHeight="1" x14ac:dyDescent="0.55000000000000004">
      <c r="B88" s="41"/>
      <c r="C88" s="42"/>
      <c r="D88" s="42"/>
      <c r="E88" s="47"/>
      <c r="F88" s="44"/>
      <c r="G88" s="44"/>
      <c r="H88" s="44"/>
      <c r="I88" s="44"/>
      <c r="J88" s="44"/>
      <c r="K88" s="8"/>
    </row>
    <row r="89" spans="2:11" ht="20.25" customHeight="1" x14ac:dyDescent="0.55000000000000004">
      <c r="B89" s="41"/>
      <c r="C89" s="42"/>
      <c r="D89" s="42"/>
      <c r="E89" s="47"/>
      <c r="F89" s="44"/>
      <c r="G89" s="44"/>
      <c r="H89" s="44"/>
      <c r="I89" s="44"/>
      <c r="J89" s="44"/>
      <c r="K89" s="8"/>
    </row>
    <row r="90" spans="2:11" ht="20.25" customHeight="1" x14ac:dyDescent="0.55000000000000004">
      <c r="B90" s="41"/>
      <c r="C90" s="42"/>
      <c r="D90" s="42"/>
      <c r="E90" s="47"/>
      <c r="F90" s="44"/>
      <c r="G90" s="44"/>
      <c r="H90" s="44"/>
      <c r="I90" s="44"/>
      <c r="J90" s="44"/>
      <c r="K90" s="8"/>
    </row>
    <row r="91" spans="2:11" ht="20.25" customHeight="1" x14ac:dyDescent="0.55000000000000004">
      <c r="B91" s="41"/>
      <c r="C91" s="42"/>
      <c r="D91" s="42"/>
      <c r="E91" s="47"/>
      <c r="F91" s="44"/>
      <c r="G91" s="44"/>
      <c r="H91" s="44"/>
      <c r="I91" s="44"/>
      <c r="J91" s="44"/>
      <c r="K91" s="8"/>
    </row>
    <row r="92" spans="2:11" ht="20.25" customHeight="1" x14ac:dyDescent="0.55000000000000004">
      <c r="B92" s="41"/>
      <c r="C92" s="42"/>
      <c r="D92" s="42"/>
      <c r="E92" s="47"/>
      <c r="F92" s="44"/>
      <c r="G92" s="44"/>
      <c r="H92" s="44"/>
      <c r="I92" s="44"/>
      <c r="J92" s="44"/>
      <c r="K92" s="8"/>
    </row>
    <row r="93" spans="2:11" ht="12.75" customHeight="1" x14ac:dyDescent="0.4">
      <c r="B93" s="38"/>
      <c r="C93" s="39"/>
      <c r="D93" s="39"/>
      <c r="E93" s="40"/>
      <c r="F93" s="40"/>
      <c r="G93" s="30"/>
      <c r="H93" s="30"/>
      <c r="I93" s="35"/>
      <c r="J93" s="8"/>
      <c r="K93" s="8"/>
    </row>
    <row r="94" spans="2:11" ht="24.75" customHeight="1" thickBot="1" x14ac:dyDescent="0.95">
      <c r="B94" s="206" t="s">
        <v>26</v>
      </c>
      <c r="C94" s="206"/>
      <c r="D94" s="206"/>
      <c r="E94" s="206"/>
      <c r="F94" s="206"/>
      <c r="G94" s="206"/>
      <c r="H94" s="206"/>
      <c r="I94" s="206"/>
      <c r="J94" s="11"/>
      <c r="K94" s="8"/>
    </row>
    <row r="95" spans="2:11" ht="12.75" customHeight="1" thickBot="1" x14ac:dyDescent="0.5">
      <c r="B95" s="240" t="s">
        <v>3</v>
      </c>
      <c r="C95" s="193" t="s">
        <v>4</v>
      </c>
      <c r="D95" s="198" t="s">
        <v>36</v>
      </c>
      <c r="E95" s="235" t="s">
        <v>37</v>
      </c>
      <c r="F95" s="235" t="s">
        <v>27</v>
      </c>
      <c r="G95" s="198" t="s">
        <v>100</v>
      </c>
      <c r="H95" s="238" t="s">
        <v>99</v>
      </c>
      <c r="I95" s="8"/>
      <c r="J95" s="8"/>
      <c r="K95" s="8"/>
    </row>
    <row r="96" spans="2:11" ht="44.25" customHeight="1" thickBot="1" x14ac:dyDescent="0.5">
      <c r="B96" s="241"/>
      <c r="C96" s="232"/>
      <c r="D96" s="233"/>
      <c r="E96" s="242"/>
      <c r="F96" s="242"/>
      <c r="G96" s="233"/>
      <c r="H96" s="239"/>
      <c r="I96" s="8"/>
      <c r="J96" s="8"/>
      <c r="K96" s="8"/>
    </row>
    <row r="97" spans="2:11" ht="20.25" customHeight="1" x14ac:dyDescent="0.55000000000000004">
      <c r="B97" s="83" t="s">
        <v>72</v>
      </c>
      <c r="C97" s="162">
        <v>2421</v>
      </c>
      <c r="D97" s="34">
        <v>45623</v>
      </c>
      <c r="E97" s="34">
        <v>45627</v>
      </c>
      <c r="F97" s="34">
        <v>45636</v>
      </c>
      <c r="G97" s="34">
        <f t="shared" ref="G97:G104" si="20">F97+7</f>
        <v>45643</v>
      </c>
      <c r="H97" s="31"/>
      <c r="I97" s="8"/>
      <c r="J97" s="8"/>
      <c r="K97" s="8"/>
    </row>
    <row r="98" spans="2:11" ht="20.25" customHeight="1" x14ac:dyDescent="0.55000000000000004">
      <c r="B98" s="83" t="s">
        <v>85</v>
      </c>
      <c r="C98" s="162">
        <v>2423</v>
      </c>
      <c r="D98" s="34">
        <v>45628</v>
      </c>
      <c r="E98" s="34">
        <v>45634</v>
      </c>
      <c r="F98" s="34">
        <v>45643</v>
      </c>
      <c r="G98" s="34">
        <f t="shared" si="20"/>
        <v>45650</v>
      </c>
      <c r="H98" s="31">
        <f>F98+3</f>
        <v>45646</v>
      </c>
      <c r="I98" s="8"/>
      <c r="J98" s="8"/>
      <c r="K98" s="8"/>
    </row>
    <row r="99" spans="2:11" ht="20.25" customHeight="1" x14ac:dyDescent="0.55000000000000004">
      <c r="B99" s="83" t="s">
        <v>87</v>
      </c>
      <c r="C99" s="162">
        <v>2423</v>
      </c>
      <c r="D99" s="34">
        <v>45642</v>
      </c>
      <c r="E99" s="34">
        <v>45648</v>
      </c>
      <c r="F99" s="34">
        <v>45657</v>
      </c>
      <c r="G99" s="34">
        <f t="shared" si="20"/>
        <v>45664</v>
      </c>
      <c r="H99" s="31"/>
      <c r="I99" s="8"/>
      <c r="J99" s="8"/>
      <c r="K99" s="8"/>
    </row>
    <row r="100" spans="2:11" ht="20.25" customHeight="1" x14ac:dyDescent="0.55000000000000004">
      <c r="B100" s="83" t="s">
        <v>71</v>
      </c>
      <c r="C100" s="162">
        <v>2423</v>
      </c>
      <c r="D100" s="34">
        <v>45646</v>
      </c>
      <c r="E100" s="34">
        <v>45655</v>
      </c>
      <c r="F100" s="34">
        <v>45298</v>
      </c>
      <c r="G100" s="34">
        <f t="shared" si="20"/>
        <v>45305</v>
      </c>
      <c r="H100" s="31">
        <f>F100+3</f>
        <v>45301</v>
      </c>
      <c r="I100" s="8"/>
      <c r="J100" s="8"/>
      <c r="K100" s="8"/>
    </row>
    <row r="101" spans="2:11" ht="20.25" customHeight="1" x14ac:dyDescent="0.55000000000000004">
      <c r="B101" s="83" t="s">
        <v>85</v>
      </c>
      <c r="C101" s="162">
        <v>2501</v>
      </c>
      <c r="D101" s="34">
        <v>45656</v>
      </c>
      <c r="E101" s="34">
        <v>45296</v>
      </c>
      <c r="F101" s="34">
        <v>45305</v>
      </c>
      <c r="G101" s="34">
        <f t="shared" si="20"/>
        <v>45312</v>
      </c>
      <c r="H101" s="31"/>
      <c r="I101" s="8"/>
      <c r="J101" s="8"/>
      <c r="K101" s="8"/>
    </row>
    <row r="102" spans="2:11" ht="20.25" customHeight="1" x14ac:dyDescent="0.55000000000000004">
      <c r="B102" s="83" t="s">
        <v>140</v>
      </c>
      <c r="C102" s="162">
        <v>2501</v>
      </c>
      <c r="D102" s="34">
        <v>45298</v>
      </c>
      <c r="E102" s="34">
        <v>45305</v>
      </c>
      <c r="F102" s="34">
        <v>45312</v>
      </c>
      <c r="G102" s="34">
        <f t="shared" si="20"/>
        <v>45319</v>
      </c>
      <c r="H102" s="31">
        <f>F102+H1043</f>
        <v>45312</v>
      </c>
      <c r="I102" s="8"/>
      <c r="J102" s="8"/>
      <c r="K102" s="8"/>
    </row>
    <row r="103" spans="2:11" ht="20.25" customHeight="1" x14ac:dyDescent="0.55000000000000004">
      <c r="B103" s="83" t="s">
        <v>71</v>
      </c>
      <c r="C103" s="162">
        <v>2501</v>
      </c>
      <c r="D103" s="34">
        <v>45304</v>
      </c>
      <c r="E103" s="34">
        <v>45310</v>
      </c>
      <c r="F103" s="34">
        <v>45319</v>
      </c>
      <c r="G103" s="34">
        <f t="shared" si="20"/>
        <v>45326</v>
      </c>
      <c r="H103" s="31"/>
      <c r="I103" s="8"/>
      <c r="J103" s="8"/>
      <c r="K103" s="8"/>
    </row>
    <row r="104" spans="2:11" ht="20.25" customHeight="1" thickBot="1" x14ac:dyDescent="0.6">
      <c r="B104" s="82" t="s">
        <v>72</v>
      </c>
      <c r="C104" s="33">
        <v>2501</v>
      </c>
      <c r="D104" s="29">
        <v>45311</v>
      </c>
      <c r="E104" s="29">
        <v>45317</v>
      </c>
      <c r="F104" s="29">
        <v>45326</v>
      </c>
      <c r="G104" s="29">
        <f t="shared" si="20"/>
        <v>45333</v>
      </c>
      <c r="H104" s="32">
        <f>F104+3</f>
        <v>45329</v>
      </c>
      <c r="I104" s="35"/>
      <c r="J104" s="8"/>
      <c r="K104" s="8"/>
    </row>
    <row r="105" spans="2:11" ht="18" customHeight="1" x14ac:dyDescent="0.4">
      <c r="B105" s="38"/>
      <c r="C105" s="39"/>
      <c r="D105" s="39"/>
      <c r="E105" s="40"/>
      <c r="F105" s="40"/>
      <c r="G105" s="30"/>
      <c r="H105" s="30"/>
      <c r="I105" s="35"/>
      <c r="J105" s="8"/>
      <c r="K105" s="8"/>
    </row>
    <row r="106" spans="2:11" ht="18" customHeight="1" x14ac:dyDescent="0.4">
      <c r="B106" s="38"/>
      <c r="C106" s="39"/>
      <c r="D106" s="39"/>
      <c r="E106" s="40"/>
      <c r="F106" s="40"/>
      <c r="G106" s="30"/>
      <c r="H106" s="30"/>
      <c r="I106" s="35"/>
      <c r="J106" s="8"/>
      <c r="K106" s="8"/>
    </row>
    <row r="107" spans="2:11" ht="18" customHeight="1" x14ac:dyDescent="0.4">
      <c r="B107" s="38"/>
      <c r="C107" s="39"/>
      <c r="D107" s="39"/>
      <c r="E107" s="40"/>
      <c r="F107" s="40"/>
      <c r="G107" s="30"/>
      <c r="H107" s="30"/>
      <c r="I107" s="35"/>
      <c r="J107" s="8"/>
      <c r="K107" s="8"/>
    </row>
    <row r="108" spans="2:11" ht="18" customHeight="1" x14ac:dyDescent="0.4">
      <c r="B108" s="38"/>
      <c r="C108" s="39"/>
      <c r="D108" s="39"/>
      <c r="E108" s="40"/>
      <c r="F108" s="40"/>
      <c r="G108" s="30"/>
      <c r="H108" s="30"/>
      <c r="I108" s="35"/>
      <c r="J108" s="8"/>
      <c r="K108" s="8"/>
    </row>
    <row r="109" spans="2:11" ht="18" customHeight="1" x14ac:dyDescent="0.4">
      <c r="B109" s="38"/>
      <c r="C109" s="39"/>
      <c r="D109" s="39"/>
      <c r="E109" s="40"/>
      <c r="F109" s="40"/>
      <c r="G109" s="30"/>
      <c r="H109" s="30"/>
      <c r="I109" s="35"/>
      <c r="J109" s="8"/>
      <c r="K109" s="8"/>
    </row>
    <row r="110" spans="2:11" ht="18" customHeight="1" x14ac:dyDescent="0.4">
      <c r="B110" s="38"/>
      <c r="C110" s="39"/>
      <c r="D110" s="39"/>
      <c r="E110" s="40"/>
      <c r="F110" s="40"/>
      <c r="G110" s="30"/>
      <c r="H110" s="30"/>
      <c r="I110" s="35"/>
      <c r="J110" s="8"/>
      <c r="K110" s="8"/>
    </row>
    <row r="111" spans="2:11" ht="18" customHeight="1" x14ac:dyDescent="0.4">
      <c r="B111" s="38"/>
      <c r="C111" s="39"/>
      <c r="D111" s="39"/>
      <c r="E111" s="40"/>
      <c r="F111" s="40"/>
      <c r="G111" s="30"/>
      <c r="H111" s="30"/>
      <c r="I111" s="35"/>
      <c r="J111" s="8"/>
      <c r="K111" s="8"/>
    </row>
    <row r="112" spans="2:11" ht="18" customHeight="1" x14ac:dyDescent="0.4">
      <c r="B112" s="38"/>
      <c r="C112" s="39"/>
      <c r="D112" s="39"/>
      <c r="E112" s="40"/>
      <c r="F112" s="40"/>
      <c r="G112" s="30"/>
      <c r="H112" s="30"/>
      <c r="I112" s="35"/>
      <c r="J112" s="8"/>
      <c r="K112" s="8"/>
    </row>
    <row r="113" spans="2:11" ht="18" customHeight="1" x14ac:dyDescent="0.4">
      <c r="B113" s="38"/>
      <c r="C113" s="39"/>
      <c r="D113" s="39"/>
      <c r="E113" s="40"/>
      <c r="F113" s="40"/>
      <c r="G113" s="30"/>
      <c r="H113" s="30"/>
      <c r="I113" s="45"/>
      <c r="J113" s="45"/>
      <c r="K113" s="45"/>
    </row>
    <row r="114" spans="2:11" ht="18" customHeight="1" x14ac:dyDescent="0.4">
      <c r="B114" s="38"/>
      <c r="C114" s="39"/>
      <c r="D114" s="39"/>
      <c r="E114" s="40"/>
      <c r="F114" s="40"/>
      <c r="G114" s="30"/>
      <c r="H114" s="30"/>
      <c r="I114" s="45"/>
      <c r="J114" s="45"/>
      <c r="K114" s="45"/>
    </row>
    <row r="115" spans="2:11" ht="18" customHeight="1" x14ac:dyDescent="0.4">
      <c r="B115" s="38"/>
      <c r="C115" s="48"/>
      <c r="D115" s="48"/>
      <c r="E115" s="40"/>
      <c r="F115" s="40"/>
      <c r="G115" s="30"/>
      <c r="H115" s="30"/>
      <c r="I115" s="45"/>
      <c r="J115" s="45"/>
      <c r="K115" s="45"/>
    </row>
    <row r="116" spans="2:11" ht="18" customHeight="1" x14ac:dyDescent="0.4">
      <c r="B116" s="38"/>
      <c r="C116" s="48"/>
      <c r="D116" s="48"/>
      <c r="E116" s="40"/>
      <c r="F116" s="40"/>
      <c r="G116" s="30"/>
      <c r="H116" s="30"/>
      <c r="I116" s="45"/>
      <c r="J116" s="45"/>
      <c r="K116" s="45"/>
    </row>
    <row r="117" spans="2:11" ht="18" customHeight="1" x14ac:dyDescent="0.45">
      <c r="B117" s="48"/>
      <c r="C117" s="48"/>
      <c r="D117" s="48"/>
      <c r="E117" s="8"/>
      <c r="F117" s="8"/>
      <c r="G117" s="8"/>
      <c r="H117" s="8"/>
      <c r="I117" s="8"/>
      <c r="J117" s="8"/>
      <c r="K117" s="8"/>
    </row>
    <row r="118" spans="2:11" ht="18" customHeight="1" x14ac:dyDescent="0.45">
      <c r="B118" s="48"/>
      <c r="C118" s="48"/>
      <c r="D118" s="48"/>
      <c r="E118" s="8"/>
      <c r="F118" s="8"/>
      <c r="G118" s="8"/>
      <c r="H118" s="8"/>
      <c r="I118" s="8"/>
      <c r="J118" s="8"/>
      <c r="K118" s="8"/>
    </row>
    <row r="119" spans="2:11" ht="18" customHeight="1" x14ac:dyDescent="0.45">
      <c r="B119" s="6"/>
      <c r="C119" s="6"/>
      <c r="D119" s="6"/>
      <c r="E119" s="7"/>
      <c r="F119" s="7"/>
      <c r="G119" s="7"/>
      <c r="H119" s="7"/>
      <c r="I119" s="7"/>
      <c r="J119" s="46"/>
    </row>
    <row r="120" spans="2:11" ht="18" customHeight="1" x14ac:dyDescent="0.45">
      <c r="B120" s="6"/>
      <c r="C120" s="6"/>
      <c r="D120" s="6"/>
      <c r="E120" s="7"/>
      <c r="F120" s="7"/>
      <c r="G120" s="7"/>
      <c r="H120" s="7"/>
      <c r="I120" s="7"/>
      <c r="J120" s="7"/>
      <c r="K120" s="46"/>
    </row>
    <row r="121" spans="2:11" ht="18" customHeight="1" x14ac:dyDescent="0.45">
      <c r="B121" s="6"/>
      <c r="C121" s="6"/>
      <c r="D121" s="6"/>
      <c r="E121" s="7"/>
      <c r="F121" s="7"/>
      <c r="G121" s="7"/>
      <c r="H121" s="7"/>
      <c r="I121" s="7"/>
      <c r="J121" s="46"/>
    </row>
    <row r="122" spans="2:11" ht="18" customHeight="1" x14ac:dyDescent="0.45">
      <c r="B122" s="6"/>
      <c r="C122" s="6"/>
      <c r="D122" s="6"/>
      <c r="E122" s="7"/>
      <c r="F122" s="7"/>
      <c r="G122" s="7"/>
      <c r="H122" s="7"/>
      <c r="I122" s="7"/>
      <c r="J122" s="7"/>
    </row>
    <row r="123" spans="2:11" ht="18" customHeight="1" x14ac:dyDescent="0.45">
      <c r="B123" s="6"/>
      <c r="C123" s="6"/>
      <c r="D123" s="6"/>
      <c r="E123" s="7"/>
      <c r="F123" s="7"/>
      <c r="G123" s="7"/>
      <c r="H123" s="7"/>
      <c r="I123" s="7"/>
      <c r="J123" s="7"/>
    </row>
    <row r="124" spans="2:11" ht="18" customHeight="1" x14ac:dyDescent="0.45">
      <c r="B124" s="6"/>
      <c r="C124" s="6"/>
      <c r="D124" s="6"/>
      <c r="E124" s="7"/>
      <c r="F124" s="7"/>
      <c r="G124" s="7"/>
      <c r="H124" s="7"/>
      <c r="I124" s="7"/>
      <c r="J124" s="7"/>
    </row>
    <row r="125" spans="2:11" ht="18" customHeight="1" x14ac:dyDescent="0.45">
      <c r="B125" s="6"/>
      <c r="C125" s="6"/>
      <c r="D125" s="6"/>
      <c r="E125" s="7"/>
      <c r="F125" s="7"/>
      <c r="G125" s="7"/>
      <c r="H125" s="7"/>
      <c r="I125" s="7"/>
      <c r="J125" s="7"/>
    </row>
    <row r="126" spans="2:11" ht="18" customHeight="1" x14ac:dyDescent="0.45">
      <c r="B126" s="6"/>
      <c r="C126" s="6"/>
      <c r="D126" s="6"/>
      <c r="E126" s="7"/>
      <c r="F126" s="7"/>
      <c r="G126" s="7"/>
      <c r="H126" s="7"/>
      <c r="I126" s="7"/>
      <c r="J126" s="7"/>
    </row>
    <row r="127" spans="2:11" ht="18" customHeight="1" x14ac:dyDescent="0.45">
      <c r="B127" s="6"/>
      <c r="C127" s="6"/>
      <c r="D127" s="6"/>
      <c r="E127" s="7"/>
      <c r="F127" s="7"/>
      <c r="G127" s="7"/>
      <c r="H127" s="7"/>
      <c r="I127" s="7"/>
      <c r="J127" s="7"/>
    </row>
    <row r="128" spans="2:11" ht="18" customHeight="1" x14ac:dyDescent="0.45">
      <c r="B128" s="6"/>
      <c r="C128" s="6"/>
      <c r="D128" s="6"/>
      <c r="E128" s="7"/>
      <c r="F128" s="7"/>
      <c r="G128" s="7"/>
      <c r="H128" s="7"/>
      <c r="I128" s="7"/>
      <c r="J128" s="7"/>
    </row>
    <row r="129" spans="2:12" ht="18" customHeight="1" x14ac:dyDescent="0.45">
      <c r="B129" s="6"/>
      <c r="C129" s="6"/>
      <c r="D129" s="6"/>
      <c r="E129" s="7"/>
      <c r="F129" s="7"/>
      <c r="G129" s="7"/>
      <c r="H129" s="7"/>
      <c r="I129" s="7"/>
      <c r="J129" s="7"/>
    </row>
    <row r="130" spans="2:12" ht="18" customHeight="1" x14ac:dyDescent="0.45">
      <c r="B130" s="6"/>
      <c r="C130" s="6"/>
      <c r="D130" s="6"/>
      <c r="E130" s="7"/>
      <c r="F130" s="7"/>
      <c r="G130" s="7"/>
      <c r="H130" s="7"/>
      <c r="I130" s="7"/>
      <c r="J130" s="7"/>
    </row>
    <row r="131" spans="2:12" ht="18" customHeight="1" x14ac:dyDescent="0.45">
      <c r="B131" s="6"/>
      <c r="C131" s="6"/>
      <c r="D131" s="6"/>
      <c r="E131" s="7"/>
      <c r="F131" s="7"/>
      <c r="G131" s="7"/>
      <c r="H131" s="7"/>
      <c r="I131" s="7"/>
      <c r="J131" s="7"/>
    </row>
    <row r="132" spans="2:12" ht="18" customHeight="1" x14ac:dyDescent="0.45">
      <c r="B132" s="6"/>
      <c r="C132" s="6"/>
      <c r="D132" s="6"/>
      <c r="E132" s="7"/>
      <c r="F132" s="7"/>
      <c r="G132" s="7"/>
      <c r="H132" s="7"/>
      <c r="I132" s="7"/>
      <c r="J132" s="7"/>
      <c r="L132" s="75"/>
    </row>
    <row r="133" spans="2:12" ht="18" customHeight="1" x14ac:dyDescent="0.45">
      <c r="B133" s="6"/>
      <c r="C133" s="6"/>
      <c r="D133" s="6"/>
      <c r="E133" s="7"/>
      <c r="F133" s="188"/>
      <c r="G133" s="188"/>
      <c r="H133" s="188"/>
      <c r="I133" s="188"/>
      <c r="J133" s="7"/>
    </row>
    <row r="134" spans="2:12" ht="18" customHeight="1" x14ac:dyDescent="0.45">
      <c r="B134" s="6"/>
      <c r="C134" s="6"/>
      <c r="D134" s="6"/>
      <c r="E134" s="7"/>
      <c r="F134" s="7"/>
      <c r="G134" s="7"/>
      <c r="H134" s="7"/>
      <c r="I134" s="7"/>
      <c r="J134" s="7"/>
    </row>
    <row r="135" spans="2:12" ht="18" customHeight="1" x14ac:dyDescent="0.45">
      <c r="B135" s="6"/>
      <c r="C135" s="6"/>
      <c r="D135" s="6"/>
      <c r="E135" s="7"/>
      <c r="F135" s="197"/>
      <c r="G135" s="197"/>
      <c r="H135" s="197"/>
      <c r="I135" s="197"/>
      <c r="J135" s="7"/>
    </row>
    <row r="136" spans="2:12" ht="18" customHeight="1" x14ac:dyDescent="0.45">
      <c r="B136" s="6"/>
      <c r="C136" s="6"/>
      <c r="D136" s="6"/>
      <c r="E136" s="7"/>
      <c r="F136" s="86"/>
      <c r="G136" s="86"/>
      <c r="H136" s="86"/>
      <c r="I136" s="86"/>
      <c r="J136" s="7"/>
    </row>
    <row r="137" spans="2:12" ht="18" customHeight="1" x14ac:dyDescent="0.45">
      <c r="B137" s="6"/>
      <c r="C137" s="6"/>
      <c r="D137" s="6"/>
      <c r="E137" s="7"/>
      <c r="F137" s="86"/>
      <c r="G137" s="86"/>
      <c r="H137" s="86"/>
      <c r="I137" s="86"/>
      <c r="J137" s="7"/>
    </row>
    <row r="138" spans="2:12" ht="18" customHeight="1" x14ac:dyDescent="0.45">
      <c r="B138" s="6"/>
      <c r="C138" s="6"/>
      <c r="D138" s="6"/>
      <c r="E138" s="7"/>
      <c r="F138" s="197"/>
      <c r="G138" s="197"/>
      <c r="H138" s="197"/>
      <c r="I138" s="197"/>
      <c r="J138" s="7"/>
    </row>
    <row r="139" spans="2:12" ht="18" customHeight="1" x14ac:dyDescent="0.45">
      <c r="B139" s="6"/>
      <c r="C139" s="6"/>
      <c r="D139" s="6"/>
      <c r="E139" s="7"/>
      <c r="F139" s="197"/>
      <c r="G139" s="197"/>
      <c r="H139" s="197"/>
      <c r="I139" s="197"/>
      <c r="J139" s="7"/>
    </row>
    <row r="140" spans="2:12" ht="18" customHeight="1" x14ac:dyDescent="0.45">
      <c r="B140" s="6"/>
      <c r="C140" s="6"/>
      <c r="D140" s="6"/>
      <c r="E140" s="7"/>
      <c r="F140" s="187"/>
      <c r="G140" s="187"/>
      <c r="H140" s="187"/>
      <c r="I140" s="187"/>
      <c r="J140" s="7"/>
    </row>
    <row r="141" spans="2:12" ht="18" customHeight="1" x14ac:dyDescent="0.45">
      <c r="B141" s="6"/>
      <c r="C141" s="6"/>
      <c r="D141" s="6"/>
      <c r="E141" s="7"/>
      <c r="F141" s="187"/>
      <c r="G141" s="187"/>
      <c r="H141" s="187"/>
      <c r="I141" s="187"/>
      <c r="J141" s="7"/>
    </row>
    <row r="142" spans="2:12" ht="18" customHeight="1" x14ac:dyDescent="0.45">
      <c r="B142" s="6"/>
      <c r="C142" s="6"/>
      <c r="D142" s="6"/>
      <c r="E142" s="7"/>
      <c r="F142" s="7"/>
      <c r="G142" s="7"/>
      <c r="H142" s="7"/>
      <c r="I142" s="7"/>
      <c r="J142" s="7"/>
    </row>
    <row r="143" spans="2:12" ht="18" customHeight="1" x14ac:dyDescent="0.45">
      <c r="B143" s="6"/>
      <c r="C143" s="6"/>
      <c r="D143" s="6"/>
      <c r="E143" s="7"/>
      <c r="F143" s="7"/>
      <c r="G143" s="7"/>
      <c r="H143" s="7"/>
      <c r="I143" s="7"/>
      <c r="J143" s="7"/>
    </row>
    <row r="144" spans="2:12" ht="18" customHeight="1" x14ac:dyDescent="0.45">
      <c r="B144" s="6"/>
      <c r="C144" s="6"/>
      <c r="D144" s="6"/>
      <c r="E144" s="7"/>
      <c r="F144" s="7"/>
      <c r="G144" s="7"/>
      <c r="H144" s="7"/>
      <c r="I144" s="7"/>
      <c r="J144" s="7"/>
    </row>
    <row r="145" spans="2:11" ht="18" customHeight="1" x14ac:dyDescent="0.45">
      <c r="B145" s="6"/>
      <c r="C145" s="6"/>
      <c r="D145" s="6"/>
      <c r="E145" s="7"/>
      <c r="F145" s="7"/>
      <c r="G145" s="7"/>
      <c r="H145" s="7"/>
      <c r="I145" s="7"/>
      <c r="J145" s="7"/>
    </row>
    <row r="146" spans="2:11" ht="18" customHeight="1" x14ac:dyDescent="0.45">
      <c r="B146" s="6"/>
      <c r="C146" s="6"/>
      <c r="D146" s="6"/>
      <c r="E146" s="7"/>
      <c r="F146" s="7"/>
      <c r="G146" s="7"/>
      <c r="H146" s="7"/>
      <c r="I146" s="7"/>
      <c r="J146" s="7"/>
    </row>
    <row r="147" spans="2:11" ht="18" customHeight="1" x14ac:dyDescent="0.45">
      <c r="B147" s="6"/>
      <c r="C147" s="6"/>
      <c r="D147" s="6"/>
      <c r="E147" s="7"/>
      <c r="F147" s="7"/>
      <c r="G147" s="7"/>
      <c r="H147" s="7"/>
      <c r="I147" s="7"/>
      <c r="J147" s="7"/>
    </row>
    <row r="148" spans="2:11" ht="18" customHeight="1" x14ac:dyDescent="0.45">
      <c r="B148" s="53" t="s">
        <v>53</v>
      </c>
      <c r="C148" s="6"/>
      <c r="D148" s="6"/>
      <c r="E148" s="7"/>
      <c r="F148" s="7"/>
      <c r="G148" s="7"/>
      <c r="H148" s="7"/>
      <c r="I148" s="7"/>
      <c r="J148" s="7"/>
    </row>
    <row r="149" spans="2:11" ht="18" customHeight="1" x14ac:dyDescent="0.45">
      <c r="B149" s="53" t="s">
        <v>30</v>
      </c>
      <c r="C149" s="54"/>
      <c r="D149" s="54"/>
      <c r="E149" s="55"/>
      <c r="F149" s="55"/>
      <c r="G149" s="55"/>
      <c r="H149" s="55"/>
      <c r="I149" s="55"/>
      <c r="J149" s="55"/>
      <c r="K149" s="55"/>
    </row>
    <row r="150" spans="2:11" ht="18" customHeight="1" x14ac:dyDescent="0.45">
      <c r="B150" s="53" t="s">
        <v>31</v>
      </c>
      <c r="C150" s="54"/>
      <c r="D150" s="54"/>
      <c r="E150" s="55"/>
      <c r="F150" s="55"/>
      <c r="G150" s="55"/>
      <c r="H150" s="55"/>
      <c r="I150" s="55"/>
      <c r="J150" s="55"/>
      <c r="K150" s="55"/>
    </row>
    <row r="151" spans="2:11" ht="18" customHeight="1" x14ac:dyDescent="0.45">
      <c r="B151" s="53" t="s">
        <v>32</v>
      </c>
      <c r="C151" s="54"/>
      <c r="D151" s="54"/>
      <c r="E151" s="55"/>
      <c r="F151" s="55"/>
      <c r="G151" s="55"/>
      <c r="H151" s="55"/>
      <c r="I151" s="55"/>
      <c r="J151" s="55"/>
      <c r="K151" s="55"/>
    </row>
    <row r="152" spans="2:11" ht="18" customHeight="1" x14ac:dyDescent="0.45">
      <c r="B152" s="53" t="s">
        <v>33</v>
      </c>
      <c r="C152" s="54"/>
      <c r="D152" s="54"/>
      <c r="E152" s="55"/>
      <c r="F152" s="55"/>
      <c r="G152" s="55"/>
      <c r="H152" s="55"/>
      <c r="I152" s="55"/>
      <c r="J152" s="55"/>
      <c r="K152" s="55"/>
    </row>
    <row r="153" spans="2:11" ht="18" customHeight="1" x14ac:dyDescent="0.45">
      <c r="B153" s="53" t="s">
        <v>34</v>
      </c>
      <c r="C153" s="54"/>
      <c r="D153" s="54"/>
      <c r="E153" s="55"/>
      <c r="F153" s="55"/>
      <c r="G153" s="55"/>
      <c r="H153" s="55"/>
      <c r="I153" s="55"/>
      <c r="J153" s="55"/>
      <c r="K153" s="55"/>
    </row>
    <row r="154" spans="2:11" ht="18" customHeight="1" x14ac:dyDescent="0.45">
      <c r="B154" s="50"/>
      <c r="C154" s="51"/>
      <c r="D154" s="51"/>
      <c r="E154" s="52"/>
      <c r="F154" s="52"/>
      <c r="G154" s="52"/>
      <c r="H154" s="52"/>
      <c r="I154" s="7"/>
      <c r="J154" s="7"/>
    </row>
    <row r="155" spans="2:11" ht="18" customHeight="1" x14ac:dyDescent="0.45">
      <c r="B155" s="50"/>
      <c r="C155" s="51"/>
      <c r="D155" s="51"/>
      <c r="E155" s="52"/>
      <c r="F155" s="52"/>
      <c r="G155" s="52"/>
      <c r="H155" s="52"/>
      <c r="I155" s="7"/>
      <c r="J155" s="7"/>
    </row>
    <row r="156" spans="2:11" ht="18" customHeight="1" x14ac:dyDescent="0.45">
      <c r="B156" s="50"/>
      <c r="C156" s="51"/>
      <c r="D156" s="51"/>
      <c r="E156" s="52"/>
      <c r="F156" s="52"/>
      <c r="G156" s="52"/>
      <c r="H156" s="52"/>
      <c r="I156" s="7"/>
      <c r="J156" s="7"/>
    </row>
    <row r="157" spans="2:11" ht="18" customHeight="1" x14ac:dyDescent="0.45">
      <c r="B157" s="50"/>
      <c r="C157" s="51"/>
      <c r="D157" s="51"/>
      <c r="E157" s="52"/>
      <c r="F157" s="52"/>
      <c r="G157" s="52"/>
      <c r="H157" s="52"/>
      <c r="I157" s="7"/>
      <c r="J157" s="7"/>
    </row>
    <row r="158" spans="2:11" ht="18" customHeight="1" x14ac:dyDescent="0.45">
      <c r="B158" s="6"/>
      <c r="C158" s="6"/>
      <c r="D158" s="6"/>
      <c r="E158" s="7"/>
      <c r="F158" s="7"/>
      <c r="G158" s="7"/>
      <c r="H158" s="7"/>
      <c r="I158" s="7"/>
      <c r="J158" s="7"/>
    </row>
    <row r="159" spans="2:11" ht="18" customHeight="1" x14ac:dyDescent="0.45">
      <c r="B159" s="6"/>
      <c r="C159" s="6"/>
      <c r="D159" s="6"/>
      <c r="E159" s="7"/>
      <c r="F159" s="7"/>
      <c r="G159" s="7"/>
      <c r="H159" s="7"/>
      <c r="I159" s="7"/>
      <c r="J159" s="7"/>
    </row>
    <row r="160" spans="2:11" ht="18" customHeight="1" x14ac:dyDescent="0.45">
      <c r="B160" s="6"/>
      <c r="C160" s="6"/>
      <c r="D160" s="6"/>
      <c r="E160" s="7"/>
      <c r="F160" s="7"/>
      <c r="G160" s="7"/>
      <c r="H160" s="7"/>
      <c r="I160" s="7"/>
      <c r="J160" s="7"/>
    </row>
    <row r="161" spans="2:10" ht="18" customHeight="1" x14ac:dyDescent="0.45">
      <c r="B161" s="6"/>
      <c r="C161" s="6"/>
      <c r="D161" s="6"/>
      <c r="E161" s="7"/>
      <c r="F161" s="7"/>
      <c r="G161" s="7"/>
      <c r="H161" s="7"/>
      <c r="I161" s="7"/>
      <c r="J161" s="7"/>
    </row>
    <row r="162" spans="2:10" ht="18" customHeight="1" x14ac:dyDescent="0.45">
      <c r="B162" s="6"/>
      <c r="C162" s="6"/>
      <c r="D162" s="6"/>
      <c r="E162" s="7"/>
      <c r="F162" s="7"/>
      <c r="G162" s="7"/>
      <c r="H162" s="7"/>
      <c r="I162" s="7"/>
      <c r="J162" s="7"/>
    </row>
    <row r="163" spans="2:10" ht="18" customHeight="1" x14ac:dyDescent="0.45">
      <c r="B163" s="6"/>
      <c r="C163" s="6"/>
      <c r="D163" s="6"/>
      <c r="E163" s="7"/>
      <c r="F163" s="7"/>
      <c r="G163" s="7"/>
      <c r="H163" s="7"/>
      <c r="I163" s="7"/>
      <c r="J163" s="7"/>
    </row>
    <row r="164" spans="2:10" ht="18" customHeight="1" x14ac:dyDescent="0.45">
      <c r="B164" s="6"/>
      <c r="C164" s="6"/>
      <c r="D164" s="6"/>
      <c r="E164" s="7"/>
      <c r="F164" s="7"/>
      <c r="G164" s="7"/>
      <c r="H164" s="7"/>
      <c r="I164" s="7"/>
      <c r="J164" s="7"/>
    </row>
    <row r="165" spans="2:10" ht="18" customHeight="1" x14ac:dyDescent="0.45">
      <c r="B165" s="6"/>
      <c r="C165" s="6"/>
      <c r="D165" s="6"/>
      <c r="E165" s="7"/>
      <c r="F165" s="7"/>
      <c r="G165" s="7"/>
      <c r="H165" s="7"/>
      <c r="I165" s="7"/>
      <c r="J165" s="7"/>
    </row>
    <row r="166" spans="2:10" ht="18" customHeight="1" x14ac:dyDescent="0.45">
      <c r="B166" s="6"/>
      <c r="C166" s="6"/>
      <c r="D166" s="6"/>
      <c r="E166" s="7"/>
      <c r="F166" s="7"/>
      <c r="G166" s="7"/>
      <c r="H166" s="7"/>
      <c r="I166" s="7"/>
      <c r="J166" s="7"/>
    </row>
    <row r="167" spans="2:10" ht="18" customHeight="1" x14ac:dyDescent="0.45">
      <c r="B167" s="6"/>
      <c r="C167" s="6"/>
      <c r="D167" s="6"/>
      <c r="E167" s="7"/>
      <c r="F167" s="7"/>
      <c r="G167" s="7"/>
      <c r="H167" s="7"/>
      <c r="I167" s="7"/>
      <c r="J167" s="7"/>
    </row>
    <row r="168" spans="2:10" ht="18" customHeight="1" x14ac:dyDescent="0.45">
      <c r="B168" s="6"/>
      <c r="C168" s="6"/>
      <c r="D168" s="6"/>
      <c r="E168" s="7"/>
      <c r="F168" s="7"/>
      <c r="G168" s="7"/>
      <c r="H168" s="7"/>
      <c r="I168" s="7"/>
      <c r="J168" s="7"/>
    </row>
    <row r="169" spans="2:10" ht="18" customHeight="1" x14ac:dyDescent="0.45">
      <c r="B169" s="6"/>
      <c r="C169" s="6"/>
      <c r="D169" s="6"/>
      <c r="E169" s="7"/>
      <c r="F169" s="7"/>
      <c r="G169" s="7"/>
      <c r="H169" s="7"/>
      <c r="I169" s="7"/>
      <c r="J169" s="7"/>
    </row>
    <row r="170" spans="2:10" ht="18" customHeight="1" x14ac:dyDescent="0.45">
      <c r="B170" s="6"/>
      <c r="C170" s="6"/>
      <c r="D170" s="6"/>
      <c r="E170" s="7"/>
      <c r="F170" s="7"/>
      <c r="G170" s="7"/>
      <c r="H170" s="7"/>
      <c r="I170" s="7"/>
      <c r="J170" s="7"/>
    </row>
    <row r="171" spans="2:10" ht="18" customHeight="1" x14ac:dyDescent="0.45">
      <c r="B171" s="6"/>
      <c r="C171" s="6"/>
      <c r="D171" s="6"/>
      <c r="E171" s="7"/>
      <c r="F171" s="7"/>
      <c r="G171" s="7"/>
      <c r="H171" s="7"/>
      <c r="I171" s="7"/>
      <c r="J171" s="7"/>
    </row>
    <row r="172" spans="2:10" ht="12.75" customHeight="1" x14ac:dyDescent="0.45"/>
    <row r="173" spans="2:10" ht="12.75" customHeight="1" x14ac:dyDescent="0.45"/>
    <row r="182" ht="12.75" customHeight="1" x14ac:dyDescent="0.45"/>
    <row r="184" ht="12.75" customHeight="1" x14ac:dyDescent="0.45"/>
    <row r="190" ht="12.75" customHeight="1" x14ac:dyDescent="0.45"/>
    <row r="193" ht="12.75" customHeight="1" x14ac:dyDescent="0.45"/>
    <row r="198" ht="12.75" customHeight="1" x14ac:dyDescent="0.45"/>
    <row r="201" ht="12.75" customHeight="1" x14ac:dyDescent="0.45"/>
    <row r="207" ht="12.75" customHeight="1" x14ac:dyDescent="0.45"/>
  </sheetData>
  <mergeCells count="84">
    <mergeCell ref="J36:J37"/>
    <mergeCell ref="K36:K37"/>
    <mergeCell ref="B35:J35"/>
    <mergeCell ref="F133:I133"/>
    <mergeCell ref="F135:I135"/>
    <mergeCell ref="B74:J74"/>
    <mergeCell ref="B75:B76"/>
    <mergeCell ref="C75:C76"/>
    <mergeCell ref="E75:E76"/>
    <mergeCell ref="F75:F76"/>
    <mergeCell ref="G75:G76"/>
    <mergeCell ref="H75:H76"/>
    <mergeCell ref="I75:I76"/>
    <mergeCell ref="J75:J76"/>
    <mergeCell ref="J58:J59"/>
    <mergeCell ref="B66:J66"/>
    <mergeCell ref="F138:I138"/>
    <mergeCell ref="F139:I139"/>
    <mergeCell ref="F140:I140"/>
    <mergeCell ref="F141:I141"/>
    <mergeCell ref="B94:I94"/>
    <mergeCell ref="B95:B96"/>
    <mergeCell ref="C95:C96"/>
    <mergeCell ref="D95:D96"/>
    <mergeCell ref="E95:E96"/>
    <mergeCell ref="F95:F96"/>
    <mergeCell ref="G95:G96"/>
    <mergeCell ref="H95:H96"/>
    <mergeCell ref="H67:H68"/>
    <mergeCell ref="I67:I68"/>
    <mergeCell ref="J67:J68"/>
    <mergeCell ref="B57:J57"/>
    <mergeCell ref="B58:B59"/>
    <mergeCell ref="C58:C59"/>
    <mergeCell ref="E58:E59"/>
    <mergeCell ref="F58:F59"/>
    <mergeCell ref="G58:G59"/>
    <mergeCell ref="H58:H59"/>
    <mergeCell ref="I58:I59"/>
    <mergeCell ref="B67:B68"/>
    <mergeCell ref="C67:C68"/>
    <mergeCell ref="E67:E68"/>
    <mergeCell ref="F67:F68"/>
    <mergeCell ref="G67:G68"/>
    <mergeCell ref="I36:I37"/>
    <mergeCell ref="H36:H37"/>
    <mergeCell ref="B44:B45"/>
    <mergeCell ref="C44:C45"/>
    <mergeCell ref="E44:E45"/>
    <mergeCell ref="F44:F45"/>
    <mergeCell ref="G44:G45"/>
    <mergeCell ref="B34:H34"/>
    <mergeCell ref="B36:B37"/>
    <mergeCell ref="C36:C37"/>
    <mergeCell ref="E36:E37"/>
    <mergeCell ref="F36:F37"/>
    <mergeCell ref="G36:G37"/>
    <mergeCell ref="B23:G23"/>
    <mergeCell ref="B24:B25"/>
    <mergeCell ref="C24:C25"/>
    <mergeCell ref="E24:E25"/>
    <mergeCell ref="F24:F25"/>
    <mergeCell ref="G24:G25"/>
    <mergeCell ref="K14:K15"/>
    <mergeCell ref="L14:L15"/>
    <mergeCell ref="D14:D15"/>
    <mergeCell ref="I14:I15"/>
    <mergeCell ref="G14:G15"/>
    <mergeCell ref="A6:J6"/>
    <mergeCell ref="A7:J7"/>
    <mergeCell ref="A8:J8"/>
    <mergeCell ref="B13:H13"/>
    <mergeCell ref="B14:B15"/>
    <mergeCell ref="C14:C15"/>
    <mergeCell ref="E14:E15"/>
    <mergeCell ref="F14:F15"/>
    <mergeCell ref="H14:H15"/>
    <mergeCell ref="J14:J15"/>
    <mergeCell ref="B30:G30"/>
    <mergeCell ref="B31:B32"/>
    <mergeCell ref="C31:C32"/>
    <mergeCell ref="E31:E32"/>
    <mergeCell ref="F31:F32"/>
    <mergeCell ref="G31:G32"/>
  </mergeCells>
  <pageMargins left="0.70866141732283472" right="0.70866141732283472" top="0.39370078740157483" bottom="0.39370078740157483" header="0.31496062992125984" footer="0.31496062992125984"/>
  <pageSetup scale="55" orientation="portrait" r:id="rId1"/>
  <rowBreaks count="2" manualBreakCount="2">
    <brk id="50" max="11" man="1"/>
    <brk id="88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C9A8E-2DE2-484C-9844-1EC1974602BA}">
  <sheetPr>
    <tabColor rgb="FFFF9900"/>
  </sheetPr>
  <dimension ref="A1:L176"/>
  <sheetViews>
    <sheetView tabSelected="1" view="pageBreakPreview" zoomScaleNormal="100" zoomScaleSheetLayoutView="100" zoomScalePageLayoutView="110" workbookViewId="0"/>
  </sheetViews>
  <sheetFormatPr defaultColWidth="8.6640625" defaultRowHeight="17.25" x14ac:dyDescent="0.45"/>
  <cols>
    <col min="1" max="1" width="6.6640625" style="13" customWidth="1"/>
    <col min="2" max="2" width="28.33203125" style="1" customWidth="1"/>
    <col min="3" max="3" width="12" style="1" customWidth="1"/>
    <col min="4" max="4" width="12.4648437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5.6640625" style="7" customWidth="1"/>
    <col min="11" max="11" width="33.46484375" style="3" customWidth="1"/>
    <col min="12" max="12" width="5" style="3" customWidth="1"/>
    <col min="13" max="16384" width="8.6640625" style="3"/>
  </cols>
  <sheetData>
    <row r="1" spans="1:12" x14ac:dyDescent="0.45">
      <c r="B1" s="6"/>
      <c r="C1" s="6"/>
      <c r="D1" s="7"/>
      <c r="E1" s="7"/>
      <c r="F1" s="7"/>
      <c r="G1" s="7"/>
      <c r="H1" s="7"/>
      <c r="I1" s="7"/>
    </row>
    <row r="2" spans="1:12" x14ac:dyDescent="0.45">
      <c r="B2" s="6"/>
      <c r="C2" s="6"/>
      <c r="D2" s="7"/>
      <c r="E2" s="7"/>
      <c r="F2" s="7"/>
      <c r="G2" s="7"/>
      <c r="H2" s="7"/>
      <c r="I2" s="7"/>
    </row>
    <row r="3" spans="1:12" x14ac:dyDescent="0.45">
      <c r="B3" s="6"/>
      <c r="C3" s="6"/>
      <c r="D3" s="7"/>
      <c r="E3" s="7"/>
      <c r="F3" s="7"/>
      <c r="G3" s="7"/>
      <c r="H3" s="7"/>
      <c r="I3" s="7"/>
    </row>
    <row r="4" spans="1:12" ht="29.25" customHeight="1" x14ac:dyDescent="0.45">
      <c r="B4" s="6"/>
      <c r="C4" s="6"/>
      <c r="D4" s="7"/>
      <c r="E4" s="7"/>
      <c r="F4" s="7"/>
      <c r="G4" s="7"/>
      <c r="H4" s="7"/>
      <c r="I4" s="7"/>
    </row>
    <row r="5" spans="1:12" ht="29.25" customHeight="1" x14ac:dyDescent="0.45">
      <c r="B5" s="6"/>
      <c r="C5" s="6"/>
      <c r="D5" s="7"/>
      <c r="E5" s="7"/>
      <c r="F5" s="7"/>
      <c r="G5" s="7"/>
      <c r="H5" s="7"/>
      <c r="I5" s="7"/>
    </row>
    <row r="6" spans="1:12" s="21" customFormat="1" ht="44.25" x14ac:dyDescent="0.45">
      <c r="A6" s="205" t="s">
        <v>41</v>
      </c>
      <c r="B6" s="205"/>
      <c r="C6" s="205"/>
      <c r="D6" s="205"/>
      <c r="E6" s="205"/>
      <c r="F6" s="205"/>
      <c r="G6" s="205"/>
      <c r="H6" s="205"/>
      <c r="I6" s="205"/>
    </row>
    <row r="7" spans="1:12" s="21" customFormat="1" ht="44.25" x14ac:dyDescent="0.45">
      <c r="A7" s="205" t="s">
        <v>1</v>
      </c>
      <c r="B7" s="205"/>
      <c r="C7" s="205"/>
      <c r="D7" s="205"/>
      <c r="E7" s="205"/>
      <c r="F7" s="205"/>
      <c r="G7" s="205"/>
      <c r="H7" s="205"/>
      <c r="I7" s="205"/>
    </row>
    <row r="8" spans="1:12" s="4" customFormat="1" ht="34.9" x14ac:dyDescent="0.45">
      <c r="A8" s="207" t="str">
        <f>MELBOURNE!A7</f>
        <v>25th NOV 2024</v>
      </c>
      <c r="B8" s="207"/>
      <c r="C8" s="207"/>
      <c r="D8" s="207"/>
      <c r="E8" s="207"/>
      <c r="F8" s="207"/>
      <c r="G8" s="207"/>
      <c r="H8" s="207"/>
      <c r="I8" s="207"/>
      <c r="J8" s="21"/>
    </row>
    <row r="9" spans="1:12" ht="33" customHeight="1" thickBot="1" x14ac:dyDescent="0.95">
      <c r="B9" s="206" t="s">
        <v>2</v>
      </c>
      <c r="C9" s="206"/>
      <c r="D9" s="206"/>
      <c r="E9" s="206"/>
      <c r="F9" s="206"/>
      <c r="G9" s="206"/>
      <c r="H9" s="11"/>
      <c r="I9" s="8"/>
      <c r="J9" s="8"/>
    </row>
    <row r="10" spans="1:12" ht="12.75" customHeight="1" x14ac:dyDescent="0.45">
      <c r="B10" s="191" t="s">
        <v>3</v>
      </c>
      <c r="C10" s="193" t="s">
        <v>4</v>
      </c>
      <c r="D10" s="198" t="s">
        <v>36</v>
      </c>
      <c r="E10" s="198" t="s">
        <v>42</v>
      </c>
      <c r="F10" s="198" t="s">
        <v>7</v>
      </c>
      <c r="G10" s="209" t="s">
        <v>93</v>
      </c>
      <c r="H10" s="209" t="s">
        <v>61</v>
      </c>
      <c r="I10" s="209" t="s">
        <v>95</v>
      </c>
      <c r="J10" s="181" t="s">
        <v>67</v>
      </c>
      <c r="K10" s="248"/>
      <c r="L10" s="9"/>
    </row>
    <row r="11" spans="1:12" ht="25.5" customHeight="1" thickBot="1" x14ac:dyDescent="0.5">
      <c r="B11" s="192"/>
      <c r="C11" s="194"/>
      <c r="D11" s="199"/>
      <c r="E11" s="199"/>
      <c r="F11" s="199"/>
      <c r="G11" s="210"/>
      <c r="H11" s="210"/>
      <c r="I11" s="210"/>
      <c r="J11" s="182"/>
      <c r="K11" s="248"/>
      <c r="L11" s="10"/>
    </row>
    <row r="12" spans="1:12" s="14" customFormat="1" ht="19.5" customHeight="1" x14ac:dyDescent="0.55000000000000004">
      <c r="A12" s="75"/>
      <c r="B12" s="15" t="s">
        <v>79</v>
      </c>
      <c r="C12" s="88" t="s">
        <v>91</v>
      </c>
      <c r="D12" s="176">
        <v>45629.625</v>
      </c>
      <c r="E12" s="176">
        <v>45638</v>
      </c>
      <c r="F12" s="176">
        <v>45647</v>
      </c>
      <c r="G12" s="168">
        <f>E12+28</f>
        <v>45666</v>
      </c>
      <c r="H12" s="168">
        <f>(E12+28)</f>
        <v>45666</v>
      </c>
      <c r="I12" s="168">
        <f>E12+28</f>
        <v>45666</v>
      </c>
      <c r="J12" s="105">
        <f t="shared" ref="J12:J17" si="0">(E12+30)</f>
        <v>45668</v>
      </c>
      <c r="K12" s="168"/>
      <c r="L12" s="13"/>
    </row>
    <row r="13" spans="1:12" s="14" customFormat="1" ht="19.5" customHeight="1" x14ac:dyDescent="0.55000000000000004">
      <c r="A13" s="76"/>
      <c r="B13" s="15" t="s">
        <v>59</v>
      </c>
      <c r="C13" s="88" t="s">
        <v>101</v>
      </c>
      <c r="D13" s="167">
        <v>45638.625</v>
      </c>
      <c r="E13" s="167">
        <v>45644.75</v>
      </c>
      <c r="F13" s="167">
        <v>45657</v>
      </c>
      <c r="G13" s="168">
        <f t="shared" ref="G13:G17" si="1">E13+28</f>
        <v>45672.75</v>
      </c>
      <c r="H13" s="168">
        <f>(E13+28)</f>
        <v>45672.75</v>
      </c>
      <c r="I13" s="168">
        <f t="shared" ref="I13:I17" si="2">E13+28</f>
        <v>45672.75</v>
      </c>
      <c r="J13" s="105">
        <f t="shared" si="0"/>
        <v>45674.75</v>
      </c>
      <c r="K13" s="168"/>
      <c r="L13" s="13"/>
    </row>
    <row r="14" spans="1:12" s="14" customFormat="1" ht="19.5" customHeight="1" x14ac:dyDescent="0.55000000000000004">
      <c r="A14" s="76"/>
      <c r="B14" s="15" t="s">
        <v>77</v>
      </c>
      <c r="C14" s="88" t="s">
        <v>118</v>
      </c>
      <c r="D14" s="176">
        <v>45293</v>
      </c>
      <c r="E14" s="176">
        <v>45300</v>
      </c>
      <c r="F14" s="176">
        <v>45672</v>
      </c>
      <c r="G14" s="168">
        <f t="shared" si="1"/>
        <v>45328</v>
      </c>
      <c r="H14" s="168">
        <f t="shared" ref="H14:H17" si="3">(E14+28)</f>
        <v>45328</v>
      </c>
      <c r="I14" s="168">
        <f t="shared" si="2"/>
        <v>45328</v>
      </c>
      <c r="J14" s="105">
        <f t="shared" si="0"/>
        <v>45330</v>
      </c>
      <c r="K14" s="168"/>
      <c r="L14" s="13"/>
    </row>
    <row r="15" spans="1:12" s="14" customFormat="1" ht="19.5" customHeight="1" x14ac:dyDescent="0.55000000000000004">
      <c r="A15" s="75"/>
      <c r="B15" s="15" t="s">
        <v>90</v>
      </c>
      <c r="C15" s="88" t="s">
        <v>119</v>
      </c>
      <c r="D15" s="176">
        <v>45300</v>
      </c>
      <c r="E15" s="176">
        <v>45307</v>
      </c>
      <c r="F15" s="176">
        <v>45313</v>
      </c>
      <c r="G15" s="168">
        <f t="shared" si="1"/>
        <v>45335</v>
      </c>
      <c r="H15" s="168">
        <f>(E15+28)</f>
        <v>45335</v>
      </c>
      <c r="I15" s="168">
        <f t="shared" si="2"/>
        <v>45335</v>
      </c>
      <c r="J15" s="105">
        <f t="shared" si="0"/>
        <v>45337</v>
      </c>
      <c r="K15" s="168"/>
      <c r="L15" s="13"/>
    </row>
    <row r="16" spans="1:12" s="14" customFormat="1" ht="19.5" customHeight="1" x14ac:dyDescent="0.55000000000000004">
      <c r="A16" s="75"/>
      <c r="B16" s="15" t="s">
        <v>79</v>
      </c>
      <c r="C16" s="88" t="s">
        <v>135</v>
      </c>
      <c r="D16" s="176">
        <v>45307</v>
      </c>
      <c r="E16" s="176">
        <v>45314</v>
      </c>
      <c r="F16" s="176">
        <v>45327</v>
      </c>
      <c r="G16" s="168">
        <f t="shared" si="1"/>
        <v>45342</v>
      </c>
      <c r="H16" s="168">
        <f t="shared" si="3"/>
        <v>45342</v>
      </c>
      <c r="I16" s="168">
        <f t="shared" si="2"/>
        <v>45342</v>
      </c>
      <c r="J16" s="105">
        <f t="shared" si="0"/>
        <v>45344</v>
      </c>
      <c r="K16" s="168"/>
      <c r="L16" s="13"/>
    </row>
    <row r="17" spans="1:12" s="14" customFormat="1" ht="19.5" customHeight="1" thickBot="1" x14ac:dyDescent="0.6">
      <c r="A17" s="75"/>
      <c r="B17" s="17" t="s">
        <v>59</v>
      </c>
      <c r="C17" s="18" t="s">
        <v>145</v>
      </c>
      <c r="D17" s="166">
        <v>45314</v>
      </c>
      <c r="E17" s="166">
        <v>45321</v>
      </c>
      <c r="F17" s="166">
        <v>45334</v>
      </c>
      <c r="G17" s="108">
        <f t="shared" si="1"/>
        <v>45349</v>
      </c>
      <c r="H17" s="108">
        <f t="shared" si="3"/>
        <v>45349</v>
      </c>
      <c r="I17" s="108">
        <f t="shared" si="2"/>
        <v>45349</v>
      </c>
      <c r="J17" s="109">
        <f t="shared" si="0"/>
        <v>45351</v>
      </c>
      <c r="K17" s="168"/>
      <c r="L17" s="13"/>
    </row>
    <row r="18" spans="1:12" s="13" customFormat="1" ht="19.5" customHeight="1" x14ac:dyDescent="0.55000000000000004">
      <c r="A18" s="75"/>
      <c r="B18" s="36"/>
      <c r="C18" s="145"/>
      <c r="D18" s="25"/>
      <c r="E18" s="25"/>
      <c r="F18" s="25"/>
      <c r="G18" s="25"/>
      <c r="H18" s="12"/>
      <c r="I18" s="12"/>
    </row>
    <row r="19" spans="1:12" ht="31.15" thickBot="1" x14ac:dyDescent="0.95">
      <c r="B19" s="206" t="s">
        <v>38</v>
      </c>
      <c r="C19" s="206"/>
      <c r="D19" s="206"/>
      <c r="E19" s="206"/>
      <c r="F19" s="206"/>
      <c r="G19" s="11"/>
      <c r="H19" s="11"/>
      <c r="I19" s="11"/>
      <c r="J19" s="11"/>
    </row>
    <row r="20" spans="1:12" x14ac:dyDescent="0.4">
      <c r="B20" s="191" t="s">
        <v>3</v>
      </c>
      <c r="C20" s="193" t="s">
        <v>4</v>
      </c>
      <c r="D20" s="198" t="s">
        <v>36</v>
      </c>
      <c r="E20" s="198" t="s">
        <v>42</v>
      </c>
      <c r="F20" s="185" t="s">
        <v>9</v>
      </c>
      <c r="G20" s="246"/>
      <c r="H20" s="11"/>
      <c r="I20" s="11"/>
      <c r="J20" s="11"/>
    </row>
    <row r="21" spans="1:12" ht="17.649999999999999" thickBot="1" x14ac:dyDescent="0.45">
      <c r="B21" s="192"/>
      <c r="C21" s="194"/>
      <c r="D21" s="199"/>
      <c r="E21" s="199"/>
      <c r="F21" s="186"/>
      <c r="G21" s="247"/>
      <c r="H21" s="11"/>
      <c r="I21" s="11"/>
      <c r="J21" s="11"/>
    </row>
    <row r="22" spans="1:12" ht="19.5" customHeight="1" x14ac:dyDescent="0.55000000000000004">
      <c r="B22" s="26" t="s">
        <v>131</v>
      </c>
      <c r="C22" s="142" t="s">
        <v>132</v>
      </c>
      <c r="D22" s="34">
        <v>45624</v>
      </c>
      <c r="E22" s="34">
        <v>45631</v>
      </c>
      <c r="F22" s="31">
        <v>45647</v>
      </c>
      <c r="G22" s="178"/>
      <c r="H22" s="11"/>
      <c r="I22" s="11"/>
      <c r="J22" s="11"/>
    </row>
    <row r="23" spans="1:12" ht="19.5" customHeight="1" x14ac:dyDescent="0.55000000000000004">
      <c r="B23" s="26" t="s">
        <v>106</v>
      </c>
      <c r="C23" s="142" t="s">
        <v>107</v>
      </c>
      <c r="D23" s="34">
        <v>45631</v>
      </c>
      <c r="E23" s="34">
        <v>45638</v>
      </c>
      <c r="F23" s="31">
        <v>45652</v>
      </c>
      <c r="G23" s="178"/>
      <c r="H23" s="11"/>
      <c r="I23" s="11"/>
      <c r="J23" s="11"/>
    </row>
    <row r="24" spans="1:12" ht="19.5" customHeight="1" thickBot="1" x14ac:dyDescent="0.6">
      <c r="B24" s="27" t="s">
        <v>80</v>
      </c>
      <c r="C24" s="143" t="s">
        <v>114</v>
      </c>
      <c r="D24" s="29">
        <v>45643</v>
      </c>
      <c r="E24" s="29">
        <v>45651</v>
      </c>
      <c r="F24" s="32">
        <v>45299</v>
      </c>
      <c r="G24" s="178"/>
      <c r="H24" s="11"/>
      <c r="I24" s="11"/>
      <c r="J24" s="11"/>
    </row>
    <row r="25" spans="1:12" ht="14.25" customHeight="1" x14ac:dyDescent="0.55000000000000004">
      <c r="B25" s="41"/>
      <c r="C25" s="42"/>
      <c r="D25" s="44"/>
      <c r="E25" s="44"/>
      <c r="F25" s="44"/>
      <c r="G25" s="11"/>
      <c r="H25" s="11"/>
      <c r="I25" s="11"/>
    </row>
    <row r="26" spans="1:12" ht="31.15" thickBot="1" x14ac:dyDescent="0.95">
      <c r="B26" s="190" t="s">
        <v>14</v>
      </c>
      <c r="C26" s="190"/>
      <c r="D26" s="190"/>
      <c r="E26" s="190"/>
      <c r="F26" s="190"/>
      <c r="G26" s="190"/>
      <c r="H26" s="190"/>
      <c r="I26" s="190"/>
      <c r="J26" s="11"/>
    </row>
    <row r="27" spans="1:12" ht="12.75" customHeight="1" thickBot="1" x14ac:dyDescent="0.5">
      <c r="B27" s="191" t="s">
        <v>3</v>
      </c>
      <c r="C27" s="193" t="s">
        <v>4</v>
      </c>
      <c r="D27" s="198" t="s">
        <v>36</v>
      </c>
      <c r="E27" s="198" t="s">
        <v>42</v>
      </c>
      <c r="F27" s="198" t="s">
        <v>15</v>
      </c>
      <c r="G27" s="198" t="s">
        <v>55</v>
      </c>
      <c r="H27" s="198" t="s">
        <v>39</v>
      </c>
      <c r="I27" s="235" t="s">
        <v>16</v>
      </c>
      <c r="J27" s="238" t="s">
        <v>17</v>
      </c>
    </row>
    <row r="28" spans="1:12" ht="25.5" customHeight="1" thickBot="1" x14ac:dyDescent="0.5">
      <c r="B28" s="192"/>
      <c r="C28" s="194"/>
      <c r="D28" s="199"/>
      <c r="E28" s="199"/>
      <c r="F28" s="199"/>
      <c r="G28" s="195"/>
      <c r="H28" s="195"/>
      <c r="I28" s="236"/>
      <c r="J28" s="243"/>
    </row>
    <row r="29" spans="1:12" ht="19.5" customHeight="1" x14ac:dyDescent="0.55000000000000004">
      <c r="B29" s="15" t="s">
        <v>52</v>
      </c>
      <c r="C29" s="88" t="s">
        <v>98</v>
      </c>
      <c r="D29" s="34">
        <v>45623.625</v>
      </c>
      <c r="E29" s="167">
        <v>45627</v>
      </c>
      <c r="F29" s="167">
        <v>45639</v>
      </c>
      <c r="G29" s="68">
        <f>E29+22</f>
        <v>45649</v>
      </c>
      <c r="H29" s="68">
        <f>E29+27</f>
        <v>45654</v>
      </c>
      <c r="I29" s="68">
        <f>E29+25</f>
        <v>45652</v>
      </c>
      <c r="J29" s="69">
        <f>E29+28</f>
        <v>45655</v>
      </c>
    </row>
    <row r="30" spans="1:12" ht="19.5" customHeight="1" x14ac:dyDescent="0.55000000000000004">
      <c r="B30" s="15" t="s">
        <v>82</v>
      </c>
      <c r="C30" s="88" t="s">
        <v>104</v>
      </c>
      <c r="D30" s="34">
        <v>45630.625</v>
      </c>
      <c r="E30" s="167">
        <v>45634</v>
      </c>
      <c r="F30" s="167">
        <v>45646</v>
      </c>
      <c r="G30" s="34">
        <f>E30+22</f>
        <v>45656</v>
      </c>
      <c r="H30" s="34">
        <f t="shared" ref="H30:H34" si="4">E30+27</f>
        <v>45661</v>
      </c>
      <c r="I30" s="34">
        <f t="shared" ref="I30:I34" si="5">E30+25</f>
        <v>45659</v>
      </c>
      <c r="J30" s="31">
        <f t="shared" ref="J30:J34" si="6">E30+28</f>
        <v>45662</v>
      </c>
    </row>
    <row r="31" spans="1:12" ht="19.5" customHeight="1" x14ac:dyDescent="0.55000000000000004">
      <c r="B31" s="15" t="s">
        <v>57</v>
      </c>
      <c r="C31" s="88" t="s">
        <v>108</v>
      </c>
      <c r="D31" s="34">
        <v>45637.625</v>
      </c>
      <c r="E31" s="167">
        <v>45641</v>
      </c>
      <c r="F31" s="167">
        <v>45653</v>
      </c>
      <c r="G31" s="34">
        <f>E31+22</f>
        <v>45663</v>
      </c>
      <c r="H31" s="34">
        <f>E31+27</f>
        <v>45668</v>
      </c>
      <c r="I31" s="34">
        <f>E31+25</f>
        <v>45666</v>
      </c>
      <c r="J31" s="31">
        <f>E31+28</f>
        <v>45669</v>
      </c>
    </row>
    <row r="32" spans="1:12" ht="19.5" customHeight="1" x14ac:dyDescent="0.55000000000000004">
      <c r="A32" s="10"/>
      <c r="B32" s="15" t="s">
        <v>73</v>
      </c>
      <c r="C32" s="88" t="s">
        <v>109</v>
      </c>
      <c r="D32" s="34">
        <v>45644.625</v>
      </c>
      <c r="E32" s="176">
        <v>45648</v>
      </c>
      <c r="F32" s="176">
        <v>45660</v>
      </c>
      <c r="G32" s="34">
        <f t="shared" ref="G32:G34" si="7">E32+22</f>
        <v>45670</v>
      </c>
      <c r="H32" s="34">
        <f t="shared" si="4"/>
        <v>45675</v>
      </c>
      <c r="I32" s="34">
        <f t="shared" si="5"/>
        <v>45673</v>
      </c>
      <c r="J32" s="31">
        <f t="shared" si="6"/>
        <v>45676</v>
      </c>
    </row>
    <row r="33" spans="1:11" ht="19.5" customHeight="1" x14ac:dyDescent="0.55000000000000004">
      <c r="A33" s="10"/>
      <c r="B33" s="15" t="s">
        <v>52</v>
      </c>
      <c r="C33" s="88" t="s">
        <v>133</v>
      </c>
      <c r="D33" s="34">
        <v>45653</v>
      </c>
      <c r="E33" s="176">
        <v>45296</v>
      </c>
      <c r="F33" s="176">
        <v>45308</v>
      </c>
      <c r="G33" s="34">
        <f t="shared" si="7"/>
        <v>45318</v>
      </c>
      <c r="H33" s="34">
        <f t="shared" si="4"/>
        <v>45323</v>
      </c>
      <c r="I33" s="34">
        <f t="shared" si="5"/>
        <v>45321</v>
      </c>
      <c r="J33" s="31">
        <f t="shared" si="6"/>
        <v>45324</v>
      </c>
    </row>
    <row r="34" spans="1:11" ht="19.5" customHeight="1" thickBot="1" x14ac:dyDescent="0.6">
      <c r="B34" s="17" t="s">
        <v>82</v>
      </c>
      <c r="C34" s="18" t="s">
        <v>148</v>
      </c>
      <c r="D34" s="29">
        <v>45299</v>
      </c>
      <c r="E34" s="166">
        <v>45303</v>
      </c>
      <c r="F34" s="166">
        <v>45315</v>
      </c>
      <c r="G34" s="29">
        <f t="shared" si="7"/>
        <v>45325</v>
      </c>
      <c r="H34" s="29">
        <f t="shared" si="4"/>
        <v>45330</v>
      </c>
      <c r="I34" s="29">
        <f t="shared" si="5"/>
        <v>45328</v>
      </c>
      <c r="J34" s="32">
        <f t="shared" si="6"/>
        <v>45331</v>
      </c>
    </row>
    <row r="35" spans="1:11" ht="18" x14ac:dyDescent="0.55000000000000004">
      <c r="B35" s="208"/>
      <c r="C35" s="237"/>
      <c r="D35" s="217"/>
      <c r="E35" s="217"/>
      <c r="F35" s="217"/>
      <c r="G35" s="25"/>
      <c r="H35" s="8"/>
      <c r="I35" s="11"/>
      <c r="J35" s="8"/>
    </row>
    <row r="36" spans="1:11" ht="18" x14ac:dyDescent="0.55000000000000004">
      <c r="B36" s="208"/>
      <c r="C36" s="208"/>
      <c r="D36" s="249"/>
      <c r="E36" s="249"/>
      <c r="F36" s="249"/>
      <c r="G36" s="25"/>
      <c r="H36" s="8"/>
      <c r="I36" s="8"/>
      <c r="J36" s="8"/>
    </row>
    <row r="37" spans="1:11" ht="18" x14ac:dyDescent="0.55000000000000004">
      <c r="B37" s="36"/>
      <c r="C37" s="37"/>
      <c r="D37" s="25"/>
      <c r="E37" s="25"/>
      <c r="F37" s="25"/>
      <c r="G37" s="25"/>
      <c r="H37" s="8"/>
      <c r="I37" s="8"/>
      <c r="J37" s="8"/>
    </row>
    <row r="38" spans="1:11" ht="18" x14ac:dyDescent="0.55000000000000004">
      <c r="B38" s="36"/>
      <c r="C38" s="37"/>
      <c r="D38" s="25"/>
      <c r="E38" s="25"/>
      <c r="F38" s="25"/>
      <c r="G38" s="25"/>
      <c r="H38" s="8"/>
      <c r="I38" s="8"/>
      <c r="J38" s="8"/>
    </row>
    <row r="39" spans="1:11" ht="18" x14ac:dyDescent="0.55000000000000004">
      <c r="B39" s="36"/>
      <c r="C39" s="37"/>
      <c r="D39" s="25"/>
      <c r="E39" s="25"/>
      <c r="F39" s="25"/>
      <c r="G39" s="25"/>
      <c r="H39" s="8"/>
      <c r="I39" s="8"/>
      <c r="J39" s="8"/>
    </row>
    <row r="40" spans="1:11" ht="18" x14ac:dyDescent="0.55000000000000004">
      <c r="B40" s="36"/>
      <c r="C40" s="37"/>
      <c r="D40" s="25"/>
      <c r="E40" s="25"/>
      <c r="F40" s="25"/>
      <c r="G40" s="25"/>
      <c r="H40" s="8"/>
      <c r="I40" s="8"/>
      <c r="J40" s="8"/>
    </row>
    <row r="41" spans="1:11" ht="18" x14ac:dyDescent="0.55000000000000004">
      <c r="B41" s="36"/>
      <c r="C41" s="37"/>
      <c r="D41" s="25"/>
      <c r="E41" s="25"/>
      <c r="F41" s="25"/>
      <c r="G41" s="25"/>
      <c r="H41" s="8"/>
      <c r="I41" s="8"/>
      <c r="J41" s="8"/>
    </row>
    <row r="42" spans="1:11" ht="18" x14ac:dyDescent="0.55000000000000004">
      <c r="B42" s="36"/>
      <c r="C42" s="37"/>
      <c r="D42" s="25"/>
      <c r="E42" s="25"/>
      <c r="F42" s="25"/>
      <c r="G42" s="25"/>
      <c r="H42" s="8"/>
      <c r="I42" s="8"/>
      <c r="J42" s="8"/>
    </row>
    <row r="43" spans="1:11" ht="18" x14ac:dyDescent="0.55000000000000004">
      <c r="B43" s="36"/>
      <c r="C43" s="37"/>
      <c r="D43" s="25"/>
      <c r="E43" s="25"/>
      <c r="F43" s="25"/>
      <c r="G43" s="25"/>
      <c r="H43" s="8"/>
      <c r="I43" s="8"/>
      <c r="J43" s="8"/>
    </row>
    <row r="44" spans="1:11" ht="18" x14ac:dyDescent="0.55000000000000004">
      <c r="B44" s="36"/>
      <c r="C44" s="37"/>
      <c r="D44" s="25"/>
      <c r="E44" s="25"/>
      <c r="F44" s="25"/>
      <c r="G44" s="25"/>
      <c r="H44" s="8"/>
      <c r="I44" s="8"/>
      <c r="J44" s="8"/>
    </row>
    <row r="45" spans="1:11" ht="18" x14ac:dyDescent="0.55000000000000004">
      <c r="B45" s="36"/>
      <c r="C45" s="37"/>
      <c r="D45" s="25"/>
      <c r="E45" s="25"/>
      <c r="F45" s="25"/>
      <c r="G45" s="25"/>
      <c r="H45" s="8"/>
      <c r="I45" s="8"/>
      <c r="J45" s="8"/>
    </row>
    <row r="46" spans="1:11" ht="18" customHeight="1" x14ac:dyDescent="0.55000000000000004">
      <c r="B46" s="36"/>
      <c r="C46" s="37"/>
      <c r="D46" s="25"/>
      <c r="E46" s="25"/>
      <c r="F46" s="25"/>
      <c r="G46" s="30"/>
      <c r="H46" s="35"/>
      <c r="I46" s="8"/>
      <c r="J46" s="8"/>
    </row>
    <row r="47" spans="1:11" ht="25.5" customHeight="1" thickBot="1" x14ac:dyDescent="0.95">
      <c r="B47" s="190" t="s">
        <v>68</v>
      </c>
      <c r="C47" s="190"/>
      <c r="D47" s="190"/>
      <c r="E47" s="190"/>
      <c r="F47" s="190"/>
      <c r="G47" s="190"/>
      <c r="H47" s="190"/>
      <c r="I47" s="190"/>
      <c r="J47" s="8"/>
      <c r="K47" s="10"/>
    </row>
    <row r="48" spans="1:11" ht="18" customHeight="1" thickBot="1" x14ac:dyDescent="0.5">
      <c r="B48" s="191" t="s">
        <v>3</v>
      </c>
      <c r="C48" s="193" t="s">
        <v>4</v>
      </c>
      <c r="D48" s="198" t="s">
        <v>36</v>
      </c>
      <c r="E48" s="198" t="s">
        <v>42</v>
      </c>
      <c r="F48" s="198" t="s">
        <v>15</v>
      </c>
      <c r="G48" s="198" t="s">
        <v>18</v>
      </c>
      <c r="H48" s="185" t="s">
        <v>62</v>
      </c>
      <c r="I48" s="185" t="s">
        <v>63</v>
      </c>
      <c r="J48" s="8"/>
      <c r="K48" s="10"/>
    </row>
    <row r="49" spans="1:11" ht="18" customHeight="1" thickBot="1" x14ac:dyDescent="0.5">
      <c r="B49" s="192"/>
      <c r="C49" s="194"/>
      <c r="D49" s="199"/>
      <c r="E49" s="199"/>
      <c r="F49" s="199"/>
      <c r="G49" s="195"/>
      <c r="H49" s="186"/>
      <c r="I49" s="186"/>
      <c r="J49" s="8"/>
      <c r="K49" s="10"/>
    </row>
    <row r="50" spans="1:11" ht="19.5" customHeight="1" x14ac:dyDescent="0.55000000000000004">
      <c r="B50" s="26" t="str">
        <f t="shared" ref="B50:D55" si="8">B29</f>
        <v>KOTA LARIS</v>
      </c>
      <c r="C50" s="88" t="str">
        <f t="shared" si="8"/>
        <v>084N</v>
      </c>
      <c r="D50" s="34">
        <f t="shared" si="8"/>
        <v>45623.625</v>
      </c>
      <c r="E50" s="34">
        <v>45594.291666666664</v>
      </c>
      <c r="F50" s="34">
        <v>45602</v>
      </c>
      <c r="G50" s="68">
        <f>E50+31</f>
        <v>45625.291666666664</v>
      </c>
      <c r="H50" s="68">
        <f>E50+28</f>
        <v>45622.291666666664</v>
      </c>
      <c r="I50" s="31">
        <f>F50+28</f>
        <v>45630</v>
      </c>
      <c r="J50" s="8"/>
      <c r="K50" s="10"/>
    </row>
    <row r="51" spans="1:11" ht="19.5" customHeight="1" x14ac:dyDescent="0.55000000000000004">
      <c r="B51" s="26" t="str">
        <f t="shared" si="8"/>
        <v>OOCL HOUSTON</v>
      </c>
      <c r="C51" s="88" t="str">
        <f t="shared" si="8"/>
        <v>203N</v>
      </c>
      <c r="D51" s="34">
        <f t="shared" si="8"/>
        <v>45630.625</v>
      </c>
      <c r="E51" s="34">
        <v>45601</v>
      </c>
      <c r="F51" s="34">
        <v>45611</v>
      </c>
      <c r="G51" s="34">
        <f>E51+31</f>
        <v>45632</v>
      </c>
      <c r="H51" s="34">
        <f t="shared" ref="H51:I54" si="9">E51+28</f>
        <v>45629</v>
      </c>
      <c r="I51" s="31">
        <f>F51+28</f>
        <v>45639</v>
      </c>
      <c r="J51" s="8"/>
      <c r="K51" s="10"/>
    </row>
    <row r="52" spans="1:11" ht="19.5" customHeight="1" x14ac:dyDescent="0.55000000000000004">
      <c r="B52" s="26" t="str">
        <f>B31</f>
        <v>KOTA LUMAYAN</v>
      </c>
      <c r="C52" s="88" t="str">
        <f>C31</f>
        <v>175N</v>
      </c>
      <c r="D52" s="34">
        <f>D31</f>
        <v>45637.625</v>
      </c>
      <c r="E52" s="34">
        <v>45608</v>
      </c>
      <c r="F52" s="34">
        <v>45618</v>
      </c>
      <c r="G52" s="34">
        <f t="shared" ref="G52" si="10">E52+31</f>
        <v>45639</v>
      </c>
      <c r="H52" s="34">
        <f t="shared" si="9"/>
        <v>45636</v>
      </c>
      <c r="I52" s="31">
        <f t="shared" si="9"/>
        <v>45646</v>
      </c>
      <c r="J52" s="8"/>
      <c r="K52" s="10"/>
    </row>
    <row r="53" spans="1:11" ht="19.5" customHeight="1" x14ac:dyDescent="0.55000000000000004">
      <c r="B53" s="26" t="str">
        <f t="shared" si="8"/>
        <v>OOCL BRISBANE</v>
      </c>
      <c r="C53" s="88" t="str">
        <f t="shared" si="8"/>
        <v>235N</v>
      </c>
      <c r="D53" s="34">
        <f t="shared" si="8"/>
        <v>45644.625</v>
      </c>
      <c r="E53" s="34">
        <v>45617</v>
      </c>
      <c r="F53" s="34">
        <v>45625</v>
      </c>
      <c r="G53" s="34">
        <f>E53+31</f>
        <v>45648</v>
      </c>
      <c r="H53" s="34">
        <f>E53+28</f>
        <v>45645</v>
      </c>
      <c r="I53" s="31">
        <f t="shared" si="9"/>
        <v>45653</v>
      </c>
      <c r="J53" s="8"/>
      <c r="K53" s="10"/>
    </row>
    <row r="54" spans="1:11" ht="19.5" customHeight="1" x14ac:dyDescent="0.55000000000000004">
      <c r="B54" s="26" t="str">
        <f t="shared" si="8"/>
        <v>KOTA LARIS</v>
      </c>
      <c r="C54" s="88" t="str">
        <f t="shared" si="8"/>
        <v>085N</v>
      </c>
      <c r="D54" s="34">
        <f t="shared" si="8"/>
        <v>45653</v>
      </c>
      <c r="E54" s="34">
        <v>45624</v>
      </c>
      <c r="F54" s="34">
        <v>45633</v>
      </c>
      <c r="G54" s="34">
        <f>E54+31</f>
        <v>45655</v>
      </c>
      <c r="H54" s="34">
        <f>E54+28</f>
        <v>45652</v>
      </c>
      <c r="I54" s="31">
        <f t="shared" si="9"/>
        <v>45661</v>
      </c>
      <c r="J54" s="8"/>
      <c r="K54" s="10"/>
    </row>
    <row r="55" spans="1:11" s="10" customFormat="1" ht="20.25" customHeight="1" thickBot="1" x14ac:dyDescent="0.6">
      <c r="A55" s="13"/>
      <c r="B55" s="27" t="str">
        <f t="shared" si="8"/>
        <v>OOCL HOUSTON</v>
      </c>
      <c r="C55" s="18" t="str">
        <f t="shared" si="8"/>
        <v>204N</v>
      </c>
      <c r="D55" s="29">
        <f t="shared" si="8"/>
        <v>45299</v>
      </c>
      <c r="E55" s="29">
        <v>45630</v>
      </c>
      <c r="F55" s="29">
        <v>45639</v>
      </c>
      <c r="G55" s="29">
        <f>E55+31</f>
        <v>45661</v>
      </c>
      <c r="H55" s="29">
        <f t="shared" ref="H55" si="11">E55+45</f>
        <v>45675</v>
      </c>
      <c r="I55" s="32">
        <f>E55+28</f>
        <v>45658</v>
      </c>
      <c r="J55" s="8"/>
    </row>
    <row r="56" spans="1:11" ht="25.5" customHeight="1" thickBot="1" x14ac:dyDescent="0.95">
      <c r="B56" s="204" t="s">
        <v>19</v>
      </c>
      <c r="C56" s="204"/>
      <c r="D56" s="204"/>
      <c r="E56" s="204"/>
      <c r="F56" s="204"/>
      <c r="G56" s="204"/>
      <c r="H56" s="204"/>
      <c r="I56" s="204"/>
      <c r="J56" s="8"/>
    </row>
    <row r="57" spans="1:11" ht="18" customHeight="1" x14ac:dyDescent="0.45">
      <c r="B57" s="191" t="s">
        <v>3</v>
      </c>
      <c r="C57" s="193" t="s">
        <v>4</v>
      </c>
      <c r="D57" s="198" t="s">
        <v>36</v>
      </c>
      <c r="E57" s="198" t="s">
        <v>42</v>
      </c>
      <c r="F57" s="198" t="s">
        <v>15</v>
      </c>
      <c r="G57" s="202" t="s">
        <v>20</v>
      </c>
      <c r="H57" s="185" t="s">
        <v>21</v>
      </c>
      <c r="I57" s="185" t="s">
        <v>22</v>
      </c>
      <c r="J57" s="8"/>
    </row>
    <row r="58" spans="1:11" ht="18" customHeight="1" thickBot="1" x14ac:dyDescent="0.5">
      <c r="B58" s="192"/>
      <c r="C58" s="194"/>
      <c r="D58" s="199"/>
      <c r="E58" s="199"/>
      <c r="F58" s="199"/>
      <c r="G58" s="250"/>
      <c r="H58" s="251"/>
      <c r="I58" s="251"/>
      <c r="J58" s="8"/>
    </row>
    <row r="59" spans="1:11" ht="19.5" customHeight="1" x14ac:dyDescent="0.55000000000000004">
      <c r="B59" s="26" t="str">
        <f t="shared" ref="B59:F63" si="12">B29</f>
        <v>KOTA LARIS</v>
      </c>
      <c r="C59" s="88" t="str">
        <f t="shared" si="12"/>
        <v>084N</v>
      </c>
      <c r="D59" s="34">
        <f t="shared" si="12"/>
        <v>45623.625</v>
      </c>
      <c r="E59" s="34">
        <f t="shared" si="12"/>
        <v>45627</v>
      </c>
      <c r="F59" s="34">
        <f t="shared" si="12"/>
        <v>45639</v>
      </c>
      <c r="G59" s="68">
        <f>E59+48</f>
        <v>45675</v>
      </c>
      <c r="H59" s="68">
        <f>E59+48</f>
        <v>45675</v>
      </c>
      <c r="I59" s="69">
        <f>E59+45</f>
        <v>45672</v>
      </c>
      <c r="J59" s="8"/>
    </row>
    <row r="60" spans="1:11" ht="19.5" customHeight="1" x14ac:dyDescent="0.55000000000000004">
      <c r="B60" s="26" t="str">
        <f t="shared" si="12"/>
        <v>OOCL HOUSTON</v>
      </c>
      <c r="C60" s="88" t="str">
        <f t="shared" si="12"/>
        <v>203N</v>
      </c>
      <c r="D60" s="34">
        <f t="shared" si="12"/>
        <v>45630.625</v>
      </c>
      <c r="E60" s="34">
        <f t="shared" si="12"/>
        <v>45634</v>
      </c>
      <c r="F60" s="34">
        <f t="shared" si="12"/>
        <v>45646</v>
      </c>
      <c r="G60" s="34">
        <f t="shared" ref="G60:G63" si="13">E60+48</f>
        <v>45682</v>
      </c>
      <c r="H60" s="34">
        <f t="shared" ref="H60:H63" si="14">E60+48</f>
        <v>45682</v>
      </c>
      <c r="I60" s="31">
        <f t="shared" ref="I60:I63" si="15">E60+45</f>
        <v>45679</v>
      </c>
      <c r="J60" s="8"/>
    </row>
    <row r="61" spans="1:11" ht="19.5" customHeight="1" x14ac:dyDescent="0.55000000000000004">
      <c r="B61" s="26" t="str">
        <f>B31</f>
        <v>KOTA LUMAYAN</v>
      </c>
      <c r="C61" s="88" t="str">
        <f>C31</f>
        <v>175N</v>
      </c>
      <c r="D61" s="34">
        <f>D31</f>
        <v>45637.625</v>
      </c>
      <c r="E61" s="34">
        <f>E31</f>
        <v>45641</v>
      </c>
      <c r="F61" s="34">
        <f>F31</f>
        <v>45653</v>
      </c>
      <c r="G61" s="34">
        <f t="shared" si="13"/>
        <v>45689</v>
      </c>
      <c r="H61" s="34">
        <f t="shared" si="14"/>
        <v>45689</v>
      </c>
      <c r="I61" s="31">
        <f t="shared" si="15"/>
        <v>45686</v>
      </c>
      <c r="J61" s="8"/>
    </row>
    <row r="62" spans="1:11" ht="19.5" customHeight="1" x14ac:dyDescent="0.55000000000000004">
      <c r="B62" s="26" t="str">
        <f t="shared" si="12"/>
        <v>OOCL BRISBANE</v>
      </c>
      <c r="C62" s="88" t="str">
        <f t="shared" si="12"/>
        <v>235N</v>
      </c>
      <c r="D62" s="34">
        <f t="shared" si="12"/>
        <v>45644.625</v>
      </c>
      <c r="E62" s="34">
        <f t="shared" si="12"/>
        <v>45648</v>
      </c>
      <c r="F62" s="34">
        <f t="shared" si="12"/>
        <v>45660</v>
      </c>
      <c r="G62" s="34">
        <f t="shared" si="13"/>
        <v>45696</v>
      </c>
      <c r="H62" s="34">
        <f t="shared" si="14"/>
        <v>45696</v>
      </c>
      <c r="I62" s="31">
        <f t="shared" si="15"/>
        <v>45693</v>
      </c>
      <c r="J62" s="8"/>
    </row>
    <row r="63" spans="1:11" ht="19.5" customHeight="1" thickBot="1" x14ac:dyDescent="0.6">
      <c r="B63" s="26" t="str">
        <f t="shared" si="12"/>
        <v>KOTA LARIS</v>
      </c>
      <c r="C63" s="88" t="str">
        <f t="shared" si="12"/>
        <v>085N</v>
      </c>
      <c r="D63" s="34">
        <f t="shared" si="12"/>
        <v>45653</v>
      </c>
      <c r="E63" s="34">
        <f t="shared" si="12"/>
        <v>45296</v>
      </c>
      <c r="F63" s="34">
        <f t="shared" si="12"/>
        <v>45308</v>
      </c>
      <c r="G63" s="34">
        <f t="shared" si="13"/>
        <v>45344</v>
      </c>
      <c r="H63" s="34">
        <f t="shared" si="14"/>
        <v>45344</v>
      </c>
      <c r="I63" s="31">
        <f t="shared" si="15"/>
        <v>45341</v>
      </c>
      <c r="J63" s="8"/>
    </row>
    <row r="64" spans="1:11" ht="24.75" customHeight="1" thickBot="1" x14ac:dyDescent="0.95">
      <c r="B64" s="204" t="s">
        <v>23</v>
      </c>
      <c r="C64" s="204"/>
      <c r="D64" s="204"/>
      <c r="E64" s="204"/>
      <c r="F64" s="204"/>
      <c r="G64" s="204"/>
      <c r="H64" s="204"/>
      <c r="I64" s="204"/>
      <c r="J64" s="8"/>
    </row>
    <row r="65" spans="2:10" ht="20.25" customHeight="1" x14ac:dyDescent="0.45">
      <c r="B65" s="191" t="s">
        <v>3</v>
      </c>
      <c r="C65" s="193" t="s">
        <v>4</v>
      </c>
      <c r="D65" s="198" t="s">
        <v>36</v>
      </c>
      <c r="E65" s="198" t="s">
        <v>42</v>
      </c>
      <c r="F65" s="198" t="s">
        <v>15</v>
      </c>
      <c r="G65" s="185" t="s">
        <v>24</v>
      </c>
      <c r="H65" s="185" t="s">
        <v>25</v>
      </c>
      <c r="I65" s="183" t="s">
        <v>64</v>
      </c>
      <c r="J65" s="8"/>
    </row>
    <row r="66" spans="2:10" ht="20.25" customHeight="1" thickBot="1" x14ac:dyDescent="0.5">
      <c r="B66" s="192"/>
      <c r="C66" s="194"/>
      <c r="D66" s="199"/>
      <c r="E66" s="199"/>
      <c r="F66" s="199"/>
      <c r="G66" s="186"/>
      <c r="H66" s="186"/>
      <c r="I66" s="184"/>
      <c r="J66" s="8"/>
    </row>
    <row r="67" spans="2:10" ht="19.5" customHeight="1" x14ac:dyDescent="0.55000000000000004">
      <c r="B67" s="26" t="str">
        <f t="shared" ref="B67:F70" si="16">B29</f>
        <v>KOTA LARIS</v>
      </c>
      <c r="C67" s="88" t="str">
        <f t="shared" si="16"/>
        <v>084N</v>
      </c>
      <c r="D67" s="34">
        <f t="shared" si="16"/>
        <v>45623.625</v>
      </c>
      <c r="E67" s="34">
        <f t="shared" si="16"/>
        <v>45627</v>
      </c>
      <c r="F67" s="34">
        <f t="shared" si="16"/>
        <v>45639</v>
      </c>
      <c r="G67" s="68">
        <f>E67+42</f>
        <v>45669</v>
      </c>
      <c r="H67" s="68">
        <f>E67+51</f>
        <v>45678</v>
      </c>
      <c r="I67" s="31">
        <f>E67+51</f>
        <v>45678</v>
      </c>
      <c r="J67" s="8"/>
    </row>
    <row r="68" spans="2:10" ht="20.25" customHeight="1" x14ac:dyDescent="0.55000000000000004">
      <c r="B68" s="26" t="str">
        <f t="shared" si="16"/>
        <v>OOCL HOUSTON</v>
      </c>
      <c r="C68" s="88" t="str">
        <f t="shared" si="16"/>
        <v>203N</v>
      </c>
      <c r="D68" s="34">
        <f t="shared" si="16"/>
        <v>45630.625</v>
      </c>
      <c r="E68" s="34">
        <f t="shared" si="16"/>
        <v>45634</v>
      </c>
      <c r="F68" s="34">
        <f t="shared" si="16"/>
        <v>45646</v>
      </c>
      <c r="G68" s="34">
        <f t="shared" ref="G68:G70" si="17">E68+42</f>
        <v>45676</v>
      </c>
      <c r="H68" s="34">
        <f t="shared" ref="H68:H70" si="18">E68+51</f>
        <v>45685</v>
      </c>
      <c r="I68" s="31">
        <f>E68+51</f>
        <v>45685</v>
      </c>
      <c r="J68" s="8"/>
    </row>
    <row r="69" spans="2:10" ht="20.25" customHeight="1" x14ac:dyDescent="0.55000000000000004">
      <c r="B69" s="26" t="str">
        <f>B31</f>
        <v>KOTA LUMAYAN</v>
      </c>
      <c r="C69" s="88" t="str">
        <f>C31</f>
        <v>175N</v>
      </c>
      <c r="D69" s="34">
        <f>D31</f>
        <v>45637.625</v>
      </c>
      <c r="E69" s="34">
        <f>E31</f>
        <v>45641</v>
      </c>
      <c r="F69" s="34">
        <f>F31</f>
        <v>45653</v>
      </c>
      <c r="G69" s="34">
        <f t="shared" si="17"/>
        <v>45683</v>
      </c>
      <c r="H69" s="34">
        <f t="shared" si="18"/>
        <v>45692</v>
      </c>
      <c r="I69" s="31">
        <f>E69+51</f>
        <v>45692</v>
      </c>
      <c r="J69" s="8"/>
    </row>
    <row r="70" spans="2:10" ht="20.25" customHeight="1" thickBot="1" x14ac:dyDescent="0.6">
      <c r="B70" s="27" t="str">
        <f t="shared" si="16"/>
        <v>OOCL BRISBANE</v>
      </c>
      <c r="C70" s="18" t="str">
        <f t="shared" si="16"/>
        <v>235N</v>
      </c>
      <c r="D70" s="29">
        <f t="shared" si="16"/>
        <v>45644.625</v>
      </c>
      <c r="E70" s="29">
        <f t="shared" si="16"/>
        <v>45648</v>
      </c>
      <c r="F70" s="29">
        <f t="shared" si="16"/>
        <v>45660</v>
      </c>
      <c r="G70" s="29">
        <f t="shared" si="17"/>
        <v>45690</v>
      </c>
      <c r="H70" s="29">
        <f t="shared" si="18"/>
        <v>45699</v>
      </c>
      <c r="I70" s="32">
        <f>E70+51</f>
        <v>45699</v>
      </c>
      <c r="J70" s="8"/>
    </row>
    <row r="71" spans="2:10" ht="20.25" customHeight="1" x14ac:dyDescent="0.55000000000000004">
      <c r="B71" s="41"/>
      <c r="C71" s="42"/>
      <c r="D71" s="47"/>
      <c r="E71" s="44"/>
      <c r="F71" s="44"/>
      <c r="G71" s="44"/>
      <c r="H71" s="44"/>
      <c r="I71" s="44"/>
      <c r="J71" s="8"/>
    </row>
    <row r="72" spans="2:10" ht="20.25" customHeight="1" x14ac:dyDescent="0.55000000000000004">
      <c r="B72" s="41"/>
      <c r="C72" s="42"/>
      <c r="D72" s="47"/>
      <c r="E72" s="44"/>
      <c r="F72" s="44"/>
      <c r="G72" s="44"/>
      <c r="H72" s="44"/>
      <c r="I72" s="44"/>
      <c r="J72" s="8"/>
    </row>
    <row r="73" spans="2:10" ht="20.25" customHeight="1" x14ac:dyDescent="0.55000000000000004">
      <c r="B73" s="41"/>
      <c r="C73" s="42"/>
      <c r="D73" s="47"/>
      <c r="E73" s="44"/>
      <c r="F73" s="44"/>
      <c r="G73" s="44"/>
      <c r="H73" s="44"/>
      <c r="I73" s="44"/>
      <c r="J73" s="8"/>
    </row>
    <row r="74" spans="2:10" ht="20.25" customHeight="1" x14ac:dyDescent="0.55000000000000004">
      <c r="B74" s="41"/>
      <c r="C74" s="42"/>
      <c r="D74" s="47"/>
      <c r="E74" s="44"/>
      <c r="F74" s="44"/>
      <c r="G74" s="44"/>
      <c r="H74" s="44"/>
      <c r="I74" s="44"/>
      <c r="J74" s="8"/>
    </row>
    <row r="75" spans="2:10" ht="20.25" customHeight="1" x14ac:dyDescent="0.55000000000000004">
      <c r="B75" s="41"/>
      <c r="C75" s="42"/>
      <c r="D75" s="47"/>
      <c r="E75" s="44"/>
      <c r="F75" s="44"/>
      <c r="G75" s="44"/>
      <c r="H75" s="44"/>
      <c r="I75" s="44"/>
      <c r="J75" s="8"/>
    </row>
    <row r="76" spans="2:10" ht="20.25" customHeight="1" x14ac:dyDescent="0.55000000000000004">
      <c r="B76" s="41"/>
      <c r="C76" s="42"/>
      <c r="D76" s="47"/>
      <c r="E76" s="44"/>
      <c r="F76" s="44"/>
      <c r="G76" s="44"/>
      <c r="H76" s="44"/>
      <c r="I76" s="44"/>
      <c r="J76" s="8"/>
    </row>
    <row r="77" spans="2:10" ht="20.25" customHeight="1" x14ac:dyDescent="0.55000000000000004">
      <c r="B77" s="41"/>
      <c r="C77" s="42"/>
      <c r="D77" s="47"/>
      <c r="E77" s="44"/>
      <c r="F77" s="44"/>
      <c r="G77" s="44"/>
      <c r="H77" s="44"/>
      <c r="I77" s="44"/>
      <c r="J77" s="8"/>
    </row>
    <row r="78" spans="2:10" ht="20.25" customHeight="1" x14ac:dyDescent="0.55000000000000004">
      <c r="B78" s="41"/>
      <c r="C78" s="42"/>
      <c r="D78" s="47"/>
      <c r="E78" s="44"/>
      <c r="F78" s="44"/>
      <c r="G78" s="44"/>
      <c r="H78" s="44"/>
      <c r="I78" s="44"/>
      <c r="J78" s="8"/>
    </row>
    <row r="79" spans="2:10" ht="20.25" customHeight="1" x14ac:dyDescent="0.55000000000000004">
      <c r="B79" s="41"/>
      <c r="C79" s="42"/>
      <c r="D79" s="47"/>
      <c r="E79" s="44"/>
      <c r="F79" s="44"/>
      <c r="G79" s="44"/>
      <c r="H79" s="44"/>
      <c r="I79" s="44"/>
      <c r="J79" s="8"/>
    </row>
    <row r="80" spans="2:10" ht="20.25" customHeight="1" x14ac:dyDescent="0.55000000000000004">
      <c r="B80" s="41"/>
      <c r="C80" s="42"/>
      <c r="D80" s="47"/>
      <c r="E80" s="44"/>
      <c r="F80" s="44"/>
      <c r="G80" s="44"/>
      <c r="H80" s="44"/>
      <c r="I80" s="44"/>
      <c r="J80" s="8"/>
    </row>
    <row r="81" spans="2:10" ht="20.25" customHeight="1" x14ac:dyDescent="0.55000000000000004">
      <c r="B81" s="41"/>
      <c r="C81" s="42"/>
      <c r="D81" s="47"/>
      <c r="E81" s="44"/>
      <c r="F81" s="44"/>
      <c r="G81" s="44"/>
      <c r="H81" s="44"/>
      <c r="I81" s="44"/>
      <c r="J81" s="8"/>
    </row>
    <row r="82" spans="2:10" ht="12.75" customHeight="1" x14ac:dyDescent="0.4">
      <c r="B82" s="38"/>
      <c r="C82" s="39"/>
      <c r="D82" s="40"/>
      <c r="E82" s="40"/>
      <c r="F82" s="30"/>
      <c r="G82" s="30"/>
      <c r="H82" s="35"/>
      <c r="I82" s="8"/>
      <c r="J82" s="8"/>
    </row>
    <row r="83" spans="2:10" ht="24.75" customHeight="1" thickBot="1" x14ac:dyDescent="0.95">
      <c r="B83" s="206" t="s">
        <v>26</v>
      </c>
      <c r="C83" s="206"/>
      <c r="D83" s="206"/>
      <c r="E83" s="206"/>
      <c r="F83" s="206"/>
      <c r="G83" s="206"/>
      <c r="H83" s="206"/>
      <c r="I83" s="11"/>
      <c r="J83" s="11"/>
    </row>
    <row r="84" spans="2:10" ht="12.75" customHeight="1" x14ac:dyDescent="0.45">
      <c r="B84" s="191" t="s">
        <v>3</v>
      </c>
      <c r="C84" s="193" t="s">
        <v>4</v>
      </c>
      <c r="D84" s="198" t="s">
        <v>36</v>
      </c>
      <c r="E84" s="198" t="s">
        <v>42</v>
      </c>
      <c r="F84" s="200" t="s">
        <v>27</v>
      </c>
      <c r="G84" s="252" t="s">
        <v>100</v>
      </c>
      <c r="H84" s="8"/>
      <c r="I84" s="8"/>
      <c r="J84" s="3"/>
    </row>
    <row r="85" spans="2:10" ht="44.25" customHeight="1" thickBot="1" x14ac:dyDescent="0.5">
      <c r="B85" s="192"/>
      <c r="C85" s="194"/>
      <c r="D85" s="199"/>
      <c r="E85" s="199"/>
      <c r="F85" s="201"/>
      <c r="G85" s="253"/>
      <c r="H85" s="8"/>
      <c r="I85" s="8"/>
      <c r="J85" s="10"/>
    </row>
    <row r="86" spans="2:10" ht="20.25" customHeight="1" x14ac:dyDescent="0.55000000000000004">
      <c r="B86" s="26" t="s">
        <v>84</v>
      </c>
      <c r="C86" s="165" t="s">
        <v>122</v>
      </c>
      <c r="D86" s="34">
        <v>45625</v>
      </c>
      <c r="E86" s="34">
        <v>45631</v>
      </c>
      <c r="F86" s="34">
        <v>45638</v>
      </c>
      <c r="G86" s="31">
        <f>F86+7</f>
        <v>45645</v>
      </c>
      <c r="H86" s="8"/>
      <c r="I86" s="172"/>
      <c r="J86" s="10"/>
    </row>
    <row r="87" spans="2:10" ht="20.25" customHeight="1" x14ac:dyDescent="0.55000000000000004">
      <c r="B87" s="26" t="s">
        <v>58</v>
      </c>
      <c r="C87" s="165" t="s">
        <v>122</v>
      </c>
      <c r="D87" s="34">
        <f>D86+7</f>
        <v>45632</v>
      </c>
      <c r="E87" s="34">
        <f>E86+7</f>
        <v>45638</v>
      </c>
      <c r="F87" s="34">
        <f>E87+7</f>
        <v>45645</v>
      </c>
      <c r="G87" s="31">
        <f t="shared" ref="F87:G89" si="19">F87+7</f>
        <v>45652</v>
      </c>
      <c r="H87" s="8"/>
      <c r="I87" s="8"/>
      <c r="J87" s="10"/>
    </row>
    <row r="88" spans="2:10" ht="20.25" customHeight="1" x14ac:dyDescent="0.55000000000000004">
      <c r="B88" s="26" t="s">
        <v>84</v>
      </c>
      <c r="C88" s="165" t="s">
        <v>136</v>
      </c>
      <c r="D88" s="34">
        <f>D87+7</f>
        <v>45639</v>
      </c>
      <c r="E88" s="34">
        <f>E87+7</f>
        <v>45645</v>
      </c>
      <c r="F88" s="34">
        <f>E88+7</f>
        <v>45652</v>
      </c>
      <c r="G88" s="31">
        <f t="shared" si="19"/>
        <v>45659</v>
      </c>
      <c r="H88" s="8"/>
      <c r="I88" s="8"/>
      <c r="J88" s="10"/>
    </row>
    <row r="89" spans="2:10" ht="20.25" customHeight="1" thickBot="1" x14ac:dyDescent="0.6">
      <c r="B89" s="27" t="s">
        <v>58</v>
      </c>
      <c r="C89" s="65" t="s">
        <v>136</v>
      </c>
      <c r="D89" s="29">
        <f t="shared" ref="D89:E89" si="20">D88+7</f>
        <v>45646</v>
      </c>
      <c r="E89" s="29">
        <f t="shared" si="20"/>
        <v>45652</v>
      </c>
      <c r="F89" s="29">
        <f t="shared" si="19"/>
        <v>45659</v>
      </c>
      <c r="G89" s="32">
        <f t="shared" si="19"/>
        <v>45666</v>
      </c>
      <c r="H89" s="8"/>
      <c r="I89" s="8"/>
      <c r="J89" s="10"/>
    </row>
    <row r="90" spans="2:10" ht="18" customHeight="1" thickBot="1" x14ac:dyDescent="0.45">
      <c r="B90" s="38"/>
      <c r="C90" s="39"/>
      <c r="D90" s="40"/>
      <c r="E90" s="40"/>
      <c r="F90" s="30"/>
      <c r="G90" s="30"/>
      <c r="H90" s="35"/>
      <c r="I90" s="8"/>
      <c r="J90" s="8"/>
    </row>
    <row r="91" spans="2:10" ht="18" customHeight="1" thickBot="1" x14ac:dyDescent="0.5">
      <c r="B91" s="191" t="s">
        <v>3</v>
      </c>
      <c r="C91" s="193" t="s">
        <v>4</v>
      </c>
      <c r="D91" s="198" t="s">
        <v>36</v>
      </c>
      <c r="E91" s="198" t="s">
        <v>42</v>
      </c>
      <c r="F91" s="238" t="s">
        <v>99</v>
      </c>
      <c r="G91" s="8"/>
      <c r="H91" s="8"/>
      <c r="I91" s="10"/>
      <c r="J91" s="10"/>
    </row>
    <row r="92" spans="2:10" ht="18" customHeight="1" thickBot="1" x14ac:dyDescent="0.5">
      <c r="B92" s="254"/>
      <c r="C92" s="255"/>
      <c r="D92" s="256"/>
      <c r="E92" s="256"/>
      <c r="F92" s="239"/>
      <c r="G92" s="8"/>
      <c r="H92" s="8"/>
      <c r="I92" s="10"/>
      <c r="J92" s="10"/>
    </row>
    <row r="93" spans="2:10" ht="18" customHeight="1" x14ac:dyDescent="0.55000000000000004">
      <c r="B93" s="101" t="s">
        <v>151</v>
      </c>
      <c r="C93" s="150" t="s">
        <v>124</v>
      </c>
      <c r="D93" s="68">
        <v>45632</v>
      </c>
      <c r="E93" s="68">
        <v>45635</v>
      </c>
      <c r="F93" s="69">
        <v>45642</v>
      </c>
      <c r="G93" s="45"/>
      <c r="H93" s="45"/>
      <c r="I93" s="10"/>
      <c r="J93" s="10"/>
    </row>
    <row r="94" spans="2:10" ht="18" customHeight="1" x14ac:dyDescent="0.55000000000000004">
      <c r="B94" s="26" t="s">
        <v>123</v>
      </c>
      <c r="C94" s="165" t="s">
        <v>125</v>
      </c>
      <c r="D94" s="34">
        <v>45644</v>
      </c>
      <c r="E94" s="34">
        <v>45649</v>
      </c>
      <c r="F94" s="31">
        <v>45656</v>
      </c>
      <c r="G94" s="45"/>
      <c r="H94" s="45"/>
      <c r="I94" s="10"/>
      <c r="J94" s="10"/>
    </row>
    <row r="95" spans="2:10" ht="18" customHeight="1" x14ac:dyDescent="0.55000000000000004">
      <c r="B95" s="26" t="s">
        <v>152</v>
      </c>
      <c r="C95" s="165" t="s">
        <v>153</v>
      </c>
      <c r="D95" s="34">
        <v>45649</v>
      </c>
      <c r="E95" s="34">
        <v>45656</v>
      </c>
      <c r="F95" s="31">
        <v>45297</v>
      </c>
      <c r="G95" s="45"/>
      <c r="H95" s="45"/>
      <c r="I95" s="10"/>
      <c r="J95" s="10"/>
    </row>
    <row r="96" spans="2:10" ht="18" customHeight="1" thickBot="1" x14ac:dyDescent="0.6">
      <c r="B96" s="27" t="s">
        <v>111</v>
      </c>
      <c r="C96" s="65" t="s">
        <v>154</v>
      </c>
      <c r="D96" s="29">
        <v>45297</v>
      </c>
      <c r="E96" s="29">
        <v>45304</v>
      </c>
      <c r="F96" s="32">
        <v>45311</v>
      </c>
      <c r="G96" s="45"/>
      <c r="H96" s="45"/>
      <c r="I96" s="10"/>
      <c r="J96" s="10"/>
    </row>
    <row r="97" spans="2:11" ht="18" customHeight="1" x14ac:dyDescent="0.45">
      <c r="B97" s="48"/>
      <c r="C97" s="48"/>
      <c r="D97" s="8"/>
      <c r="E97" s="8"/>
      <c r="F97" s="8"/>
      <c r="G97" s="8"/>
      <c r="H97" s="8"/>
      <c r="I97" s="8"/>
      <c r="J97" s="8"/>
    </row>
    <row r="98" spans="2:11" ht="18" customHeight="1" x14ac:dyDescent="0.45">
      <c r="B98" s="48"/>
      <c r="C98" s="48"/>
      <c r="D98" s="8"/>
      <c r="E98" s="8"/>
      <c r="F98" s="8"/>
      <c r="G98" s="8"/>
      <c r="H98" s="8"/>
      <c r="I98" s="8"/>
      <c r="J98" s="8"/>
    </row>
    <row r="99" spans="2:11" ht="18" customHeight="1" x14ac:dyDescent="0.45">
      <c r="B99" s="6"/>
      <c r="C99" s="6"/>
      <c r="D99" s="7"/>
      <c r="E99" s="7"/>
      <c r="F99" s="7"/>
      <c r="G99" s="7"/>
      <c r="H99" s="7"/>
      <c r="I99" s="46"/>
    </row>
    <row r="100" spans="2:11" ht="18" customHeight="1" x14ac:dyDescent="0.45">
      <c r="B100" s="6"/>
      <c r="C100" s="6"/>
      <c r="D100" s="7"/>
      <c r="E100" s="7"/>
      <c r="F100" s="7"/>
      <c r="G100" s="7"/>
      <c r="H100" s="7"/>
      <c r="I100" s="7"/>
      <c r="J100" s="46"/>
    </row>
    <row r="101" spans="2:11" ht="18" customHeight="1" x14ac:dyDescent="0.45">
      <c r="B101" s="6"/>
      <c r="C101" s="6"/>
      <c r="D101" s="7"/>
      <c r="E101" s="7"/>
      <c r="F101" s="7"/>
      <c r="G101" s="7"/>
      <c r="H101" s="7"/>
      <c r="I101" s="46"/>
    </row>
    <row r="102" spans="2:11" ht="18" customHeight="1" x14ac:dyDescent="0.45">
      <c r="B102" s="6"/>
      <c r="C102" s="6"/>
      <c r="D102" s="7"/>
      <c r="E102" s="7"/>
      <c r="F102" s="7"/>
      <c r="G102" s="7"/>
      <c r="H102" s="7"/>
      <c r="I102" s="7"/>
    </row>
    <row r="103" spans="2:11" ht="18" customHeight="1" x14ac:dyDescent="0.45">
      <c r="B103" s="6"/>
      <c r="C103" s="6"/>
      <c r="D103" s="7"/>
      <c r="E103" s="7"/>
      <c r="F103" s="7"/>
      <c r="G103" s="7"/>
      <c r="H103" s="7"/>
      <c r="I103" s="7"/>
    </row>
    <row r="104" spans="2:11" ht="18" customHeight="1" x14ac:dyDescent="0.45">
      <c r="B104" s="6"/>
      <c r="C104" s="6"/>
      <c r="D104" s="7"/>
      <c r="E104" s="7"/>
      <c r="F104" s="7"/>
      <c r="G104" s="7"/>
      <c r="H104" s="7"/>
      <c r="I104" s="7"/>
    </row>
    <row r="105" spans="2:11" ht="18" customHeight="1" x14ac:dyDescent="0.45">
      <c r="B105" s="6"/>
      <c r="C105" s="6"/>
      <c r="D105" s="7"/>
      <c r="E105" s="49"/>
      <c r="F105" s="49"/>
      <c r="G105" s="49"/>
      <c r="H105" s="49"/>
      <c r="I105" s="7"/>
    </row>
    <row r="106" spans="2:11" ht="18" customHeight="1" x14ac:dyDescent="0.45">
      <c r="B106" s="6"/>
      <c r="C106" s="6"/>
      <c r="D106" s="7"/>
      <c r="E106" s="7"/>
      <c r="F106" s="7"/>
      <c r="G106" s="7"/>
      <c r="H106" s="7"/>
      <c r="I106" s="7"/>
      <c r="K106" s="5"/>
    </row>
    <row r="107" spans="2:11" ht="18" customHeight="1" x14ac:dyDescent="0.45">
      <c r="B107" s="6"/>
      <c r="C107" s="6"/>
      <c r="D107" s="7"/>
      <c r="E107" s="187"/>
      <c r="F107" s="187"/>
      <c r="G107" s="187"/>
      <c r="H107" s="187"/>
      <c r="I107" s="7"/>
    </row>
    <row r="108" spans="2:11" ht="18" customHeight="1" x14ac:dyDescent="0.45">
      <c r="B108" s="6"/>
      <c r="C108" s="6"/>
      <c r="D108" s="7"/>
      <c r="E108" s="7"/>
      <c r="F108" s="7"/>
      <c r="G108" s="7"/>
      <c r="H108" s="7"/>
      <c r="I108" s="7"/>
    </row>
    <row r="109" spans="2:11" ht="18" customHeight="1" x14ac:dyDescent="0.45">
      <c r="B109" s="6"/>
      <c r="C109" s="6"/>
      <c r="D109" s="7"/>
      <c r="E109" s="7"/>
      <c r="F109" s="7"/>
      <c r="G109" s="7"/>
      <c r="H109" s="7"/>
      <c r="I109" s="7"/>
    </row>
    <row r="110" spans="2:11" ht="18" customHeight="1" x14ac:dyDescent="0.45">
      <c r="B110" s="6"/>
      <c r="C110" s="6"/>
      <c r="D110" s="7"/>
      <c r="E110" s="7"/>
      <c r="F110" s="7"/>
      <c r="G110" s="7"/>
      <c r="H110" s="7"/>
      <c r="I110" s="7"/>
    </row>
    <row r="111" spans="2:11" ht="18" customHeight="1" x14ac:dyDescent="0.45">
      <c r="B111" s="6"/>
      <c r="C111" s="6"/>
      <c r="D111" s="7"/>
      <c r="E111" s="7"/>
      <c r="F111" s="7"/>
      <c r="G111" s="7"/>
      <c r="H111" s="7"/>
      <c r="I111" s="7"/>
    </row>
    <row r="112" spans="2:11" ht="18" customHeight="1" x14ac:dyDescent="0.45">
      <c r="B112" s="6"/>
      <c r="C112" s="6"/>
      <c r="D112" s="7"/>
      <c r="E112" s="7"/>
      <c r="F112" s="7"/>
      <c r="G112" s="7"/>
      <c r="H112" s="7"/>
      <c r="I112" s="7"/>
    </row>
    <row r="113" spans="2:10" ht="18" customHeight="1" x14ac:dyDescent="0.45">
      <c r="B113" s="6"/>
      <c r="C113" s="6"/>
      <c r="D113" s="7"/>
      <c r="E113" s="7"/>
      <c r="F113" s="7"/>
      <c r="G113" s="7"/>
      <c r="H113" s="7"/>
      <c r="I113" s="7"/>
    </row>
    <row r="114" spans="2:10" ht="18" customHeight="1" x14ac:dyDescent="0.45">
      <c r="B114" s="6"/>
      <c r="C114" s="6"/>
      <c r="D114" s="7"/>
      <c r="E114" s="7"/>
      <c r="F114" s="7"/>
      <c r="G114" s="7"/>
      <c r="H114" s="7"/>
      <c r="I114" s="7"/>
    </row>
    <row r="115" spans="2:10" ht="18" customHeight="1" x14ac:dyDescent="0.45">
      <c r="B115" s="6"/>
      <c r="C115" s="6"/>
      <c r="D115" s="7"/>
      <c r="E115" s="7"/>
      <c r="F115" s="7"/>
      <c r="G115" s="7"/>
      <c r="H115" s="7"/>
      <c r="I115" s="7"/>
    </row>
    <row r="116" spans="2:10" ht="18" customHeight="1" x14ac:dyDescent="0.45">
      <c r="B116" s="6"/>
      <c r="C116" s="6"/>
      <c r="D116" s="7"/>
      <c r="E116" s="7"/>
      <c r="F116" s="7"/>
      <c r="G116" s="7"/>
      <c r="H116" s="7"/>
      <c r="I116" s="7"/>
    </row>
    <row r="117" spans="2:10" ht="18" customHeight="1" x14ac:dyDescent="0.45"/>
    <row r="118" spans="2:10" ht="18" customHeight="1" x14ac:dyDescent="0.45">
      <c r="B118" s="53" t="s">
        <v>53</v>
      </c>
      <c r="C118" s="6"/>
      <c r="D118" s="7"/>
      <c r="E118" s="7"/>
      <c r="F118" s="7"/>
      <c r="G118" s="7"/>
      <c r="H118" s="7"/>
      <c r="I118" s="7"/>
    </row>
    <row r="119" spans="2:10" ht="18" customHeight="1" x14ac:dyDescent="0.45">
      <c r="B119" s="53" t="s">
        <v>30</v>
      </c>
      <c r="C119" s="54"/>
      <c r="D119" s="55"/>
      <c r="E119" s="55"/>
      <c r="F119" s="55"/>
      <c r="G119" s="55"/>
      <c r="H119" s="55"/>
      <c r="I119" s="55"/>
      <c r="J119" s="55"/>
    </row>
    <row r="120" spans="2:10" ht="18" customHeight="1" x14ac:dyDescent="0.45">
      <c r="B120" s="53" t="s">
        <v>31</v>
      </c>
      <c r="C120" s="54"/>
      <c r="D120" s="55"/>
      <c r="E120" s="55"/>
      <c r="F120" s="55"/>
      <c r="G120" s="55"/>
      <c r="H120" s="55"/>
      <c r="I120" s="55"/>
      <c r="J120" s="55"/>
    </row>
    <row r="121" spans="2:10" ht="18" customHeight="1" x14ac:dyDescent="0.45">
      <c r="B121" s="53" t="s">
        <v>32</v>
      </c>
      <c r="C121" s="54"/>
      <c r="D121" s="55"/>
      <c r="E121" s="55"/>
      <c r="F121" s="55"/>
      <c r="G121" s="55"/>
      <c r="H121" s="55"/>
      <c r="I121" s="55"/>
      <c r="J121" s="55"/>
    </row>
    <row r="122" spans="2:10" ht="18" customHeight="1" x14ac:dyDescent="0.45">
      <c r="B122" s="53" t="s">
        <v>33</v>
      </c>
      <c r="C122" s="54"/>
      <c r="D122" s="55"/>
      <c r="E122" s="55"/>
      <c r="F122" s="55"/>
      <c r="G122" s="55"/>
      <c r="H122" s="55"/>
      <c r="I122" s="55"/>
      <c r="J122" s="55"/>
    </row>
    <row r="123" spans="2:10" ht="18" customHeight="1" x14ac:dyDescent="0.45">
      <c r="B123" s="53" t="s">
        <v>34</v>
      </c>
      <c r="C123" s="54"/>
      <c r="D123" s="55"/>
      <c r="E123" s="55"/>
      <c r="F123" s="55"/>
      <c r="G123" s="55"/>
      <c r="H123" s="55"/>
      <c r="I123" s="55"/>
      <c r="J123" s="55"/>
    </row>
    <row r="124" spans="2:10" ht="18" customHeight="1" x14ac:dyDescent="0.45">
      <c r="B124" s="50"/>
      <c r="C124" s="51"/>
      <c r="D124" s="52"/>
      <c r="E124" s="52"/>
      <c r="F124" s="52"/>
      <c r="G124" s="52"/>
      <c r="H124" s="7"/>
      <c r="I124" s="7"/>
    </row>
    <row r="125" spans="2:10" ht="18" customHeight="1" x14ac:dyDescent="0.45">
      <c r="B125" s="50"/>
      <c r="C125" s="51"/>
      <c r="D125" s="52"/>
      <c r="E125" s="52"/>
      <c r="F125" s="52"/>
      <c r="G125" s="52"/>
      <c r="H125" s="7"/>
      <c r="I125" s="7"/>
    </row>
    <row r="126" spans="2:10" ht="18" customHeight="1" x14ac:dyDescent="0.45">
      <c r="B126" s="50"/>
      <c r="C126" s="51"/>
      <c r="D126" s="52"/>
      <c r="E126" s="52"/>
      <c r="F126" s="52"/>
      <c r="G126" s="52"/>
      <c r="H126" s="7"/>
      <c r="I126" s="7"/>
    </row>
    <row r="127" spans="2:10" ht="18" customHeight="1" x14ac:dyDescent="0.45">
      <c r="B127" s="6"/>
      <c r="C127" s="6"/>
      <c r="D127" s="7"/>
      <c r="E127" s="7"/>
      <c r="F127" s="7"/>
      <c r="G127" s="7"/>
      <c r="H127" s="7"/>
      <c r="I127" s="7"/>
    </row>
    <row r="128" spans="2:10" ht="18" customHeight="1" x14ac:dyDescent="0.45">
      <c r="B128" s="6"/>
      <c r="C128" s="6"/>
      <c r="D128" s="7"/>
      <c r="E128" s="7"/>
      <c r="F128" s="7"/>
      <c r="G128" s="7"/>
      <c r="H128" s="7"/>
      <c r="I128" s="7"/>
    </row>
    <row r="129" spans="2:9" ht="18" customHeight="1" x14ac:dyDescent="0.45">
      <c r="B129" s="6"/>
      <c r="C129" s="6"/>
      <c r="D129" s="7"/>
      <c r="E129" s="7"/>
      <c r="F129" s="7"/>
      <c r="G129" s="7"/>
      <c r="H129" s="7"/>
      <c r="I129" s="7"/>
    </row>
    <row r="130" spans="2:9" ht="18" customHeight="1" x14ac:dyDescent="0.45">
      <c r="B130" s="6"/>
      <c r="C130" s="6"/>
      <c r="D130" s="7"/>
      <c r="E130" s="7"/>
      <c r="F130" s="7"/>
      <c r="G130" s="7"/>
      <c r="H130" s="7"/>
      <c r="I130" s="7"/>
    </row>
    <row r="131" spans="2:9" ht="18" customHeight="1" x14ac:dyDescent="0.45">
      <c r="B131" s="6"/>
      <c r="C131" s="6"/>
      <c r="D131" s="7"/>
      <c r="E131" s="7"/>
      <c r="F131" s="7"/>
      <c r="G131" s="7"/>
      <c r="H131" s="7"/>
      <c r="I131" s="7"/>
    </row>
    <row r="132" spans="2:9" ht="18" customHeight="1" x14ac:dyDescent="0.45">
      <c r="B132" s="6"/>
      <c r="C132" s="6"/>
      <c r="D132" s="7"/>
      <c r="E132" s="7"/>
      <c r="F132" s="7"/>
      <c r="G132" s="7"/>
      <c r="H132" s="7"/>
      <c r="I132" s="7"/>
    </row>
    <row r="133" spans="2:9" ht="18" customHeight="1" x14ac:dyDescent="0.45">
      <c r="B133" s="6"/>
      <c r="C133" s="6"/>
      <c r="D133" s="7"/>
      <c r="E133" s="7"/>
      <c r="F133" s="7"/>
      <c r="G133" s="7"/>
      <c r="H133" s="7"/>
      <c r="I133" s="7"/>
    </row>
    <row r="134" spans="2:9" ht="18" customHeight="1" x14ac:dyDescent="0.45">
      <c r="B134" s="6"/>
      <c r="C134" s="6"/>
      <c r="D134" s="7"/>
      <c r="E134" s="7"/>
      <c r="F134" s="7"/>
      <c r="G134" s="7"/>
      <c r="H134" s="7"/>
      <c r="I134" s="7"/>
    </row>
    <row r="135" spans="2:9" ht="18" customHeight="1" x14ac:dyDescent="0.45">
      <c r="B135" s="6"/>
      <c r="C135" s="6"/>
      <c r="D135" s="7"/>
      <c r="E135" s="7"/>
      <c r="F135" s="7"/>
      <c r="G135" s="7"/>
      <c r="H135" s="7"/>
      <c r="I135" s="7"/>
    </row>
    <row r="136" spans="2:9" ht="18" customHeight="1" x14ac:dyDescent="0.45">
      <c r="B136" s="6"/>
      <c r="C136" s="6"/>
      <c r="D136" s="7"/>
      <c r="E136" s="7"/>
      <c r="F136" s="7"/>
      <c r="G136" s="7"/>
      <c r="H136" s="7"/>
      <c r="I136" s="7"/>
    </row>
    <row r="137" spans="2:9" ht="18" customHeight="1" x14ac:dyDescent="0.45">
      <c r="B137" s="6"/>
      <c r="C137" s="6"/>
      <c r="D137" s="7"/>
      <c r="E137" s="7"/>
      <c r="F137" s="7"/>
      <c r="G137" s="7"/>
      <c r="H137" s="7"/>
      <c r="I137" s="7"/>
    </row>
    <row r="138" spans="2:9" ht="18" customHeight="1" x14ac:dyDescent="0.45">
      <c r="B138" s="6"/>
      <c r="C138" s="6"/>
      <c r="D138" s="7"/>
      <c r="E138" s="7"/>
      <c r="F138" s="7"/>
      <c r="G138" s="7"/>
      <c r="H138" s="7"/>
      <c r="I138" s="7"/>
    </row>
    <row r="139" spans="2:9" ht="18" customHeight="1" x14ac:dyDescent="0.45">
      <c r="B139" s="6"/>
      <c r="C139" s="6"/>
      <c r="D139" s="7"/>
      <c r="E139" s="7"/>
      <c r="F139" s="7"/>
      <c r="G139" s="7"/>
      <c r="H139" s="7"/>
      <c r="I139" s="7"/>
    </row>
    <row r="140" spans="2:9" ht="18" customHeight="1" x14ac:dyDescent="0.45">
      <c r="B140" s="6"/>
      <c r="C140" s="6"/>
      <c r="D140" s="7"/>
      <c r="E140" s="7"/>
      <c r="F140" s="7"/>
      <c r="G140" s="7"/>
      <c r="H140" s="7"/>
      <c r="I140" s="7"/>
    </row>
    <row r="141" spans="2:9" ht="12.75" customHeight="1" x14ac:dyDescent="0.45"/>
    <row r="142" spans="2:9" ht="12.75" customHeight="1" x14ac:dyDescent="0.45"/>
    <row r="151" ht="12.75" customHeight="1" x14ac:dyDescent="0.45"/>
    <row r="153" ht="12.75" customHeight="1" x14ac:dyDescent="0.45"/>
    <row r="159" ht="12.75" customHeight="1" x14ac:dyDescent="0.45"/>
    <row r="162" ht="12.75" customHeight="1" x14ac:dyDescent="0.45"/>
    <row r="167" ht="12.75" customHeight="1" x14ac:dyDescent="0.45"/>
    <row r="170" ht="12.75" customHeight="1" x14ac:dyDescent="0.45"/>
    <row r="176" ht="12.75" customHeight="1" x14ac:dyDescent="0.45"/>
  </sheetData>
  <mergeCells count="76">
    <mergeCell ref="F91:F92"/>
    <mergeCell ref="B91:B92"/>
    <mergeCell ref="C91:C92"/>
    <mergeCell ref="D91:D92"/>
    <mergeCell ref="E91:E92"/>
    <mergeCell ref="J27:J28"/>
    <mergeCell ref="B83:H83"/>
    <mergeCell ref="B84:B85"/>
    <mergeCell ref="C84:C85"/>
    <mergeCell ref="D84:D85"/>
    <mergeCell ref="E84:E85"/>
    <mergeCell ref="F84:F85"/>
    <mergeCell ref="G84:G85"/>
    <mergeCell ref="I57:I58"/>
    <mergeCell ref="B64:I64"/>
    <mergeCell ref="B65:B66"/>
    <mergeCell ref="C65:C66"/>
    <mergeCell ref="D65:D66"/>
    <mergeCell ref="E65:E66"/>
    <mergeCell ref="F65:F66"/>
    <mergeCell ref="G65:G66"/>
    <mergeCell ref="H65:H66"/>
    <mergeCell ref="I65:I66"/>
    <mergeCell ref="H48:H49"/>
    <mergeCell ref="I48:I49"/>
    <mergeCell ref="B56:I56"/>
    <mergeCell ref="B57:B58"/>
    <mergeCell ref="C57:C58"/>
    <mergeCell ref="D57:D58"/>
    <mergeCell ref="E57:E58"/>
    <mergeCell ref="F57:F58"/>
    <mergeCell ref="G57:G58"/>
    <mergeCell ref="H57:H58"/>
    <mergeCell ref="B48:B49"/>
    <mergeCell ref="C48:C49"/>
    <mergeCell ref="D48:D49"/>
    <mergeCell ref="E48:E49"/>
    <mergeCell ref="F48:F49"/>
    <mergeCell ref="G48:G49"/>
    <mergeCell ref="B47:I47"/>
    <mergeCell ref="D35:D36"/>
    <mergeCell ref="E35:E36"/>
    <mergeCell ref="F35:F36"/>
    <mergeCell ref="B26:I26"/>
    <mergeCell ref="B27:B28"/>
    <mergeCell ref="C27:C28"/>
    <mergeCell ref="D27:D28"/>
    <mergeCell ref="E27:E28"/>
    <mergeCell ref="F27:F28"/>
    <mergeCell ref="G27:G28"/>
    <mergeCell ref="H27:H28"/>
    <mergeCell ref="I27:I28"/>
    <mergeCell ref="J10:J11"/>
    <mergeCell ref="K10:K11"/>
    <mergeCell ref="B19:F19"/>
    <mergeCell ref="B20:B21"/>
    <mergeCell ref="C20:C21"/>
    <mergeCell ref="D20:D21"/>
    <mergeCell ref="E20:E21"/>
    <mergeCell ref="F20:F21"/>
    <mergeCell ref="E107:H107"/>
    <mergeCell ref="G10:G11"/>
    <mergeCell ref="I10:I11"/>
    <mergeCell ref="G20:G21"/>
    <mergeCell ref="A6:I6"/>
    <mergeCell ref="A7:I7"/>
    <mergeCell ref="A8:I8"/>
    <mergeCell ref="B9:G9"/>
    <mergeCell ref="B10:B11"/>
    <mergeCell ref="C10:C11"/>
    <mergeCell ref="D10:D11"/>
    <mergeCell ref="E10:E11"/>
    <mergeCell ref="F10:F11"/>
    <mergeCell ref="H10:H11"/>
    <mergeCell ref="B35:B36"/>
    <mergeCell ref="C35:C36"/>
  </mergeCells>
  <pageMargins left="0.7" right="0.7" top="0.75" bottom="0.75" header="0.3" footer="0.3"/>
  <pageSetup scale="61" orientation="portrait" r:id="rId1"/>
  <rowBreaks count="3" manualBreakCount="3">
    <brk id="41" max="9" man="1"/>
    <brk id="76" max="9" man="1"/>
    <brk id="128" max="9" man="1"/>
  </rowBreaks>
  <colBreaks count="1" manualBreakCount="1">
    <brk id="1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640D1-BDEE-4B75-9F67-C79D692E1E22}">
  <sheetPr>
    <tabColor rgb="FFFF9900"/>
  </sheetPr>
  <dimension ref="A1:K145"/>
  <sheetViews>
    <sheetView view="pageBreakPreview" zoomScaleNormal="100" zoomScaleSheetLayoutView="100" workbookViewId="0"/>
  </sheetViews>
  <sheetFormatPr defaultColWidth="8.6640625" defaultRowHeight="17.25" x14ac:dyDescent="0.45"/>
  <cols>
    <col min="1" max="1" width="6.6640625" style="13" customWidth="1"/>
    <col min="2" max="2" width="32.53125" style="1" customWidth="1"/>
    <col min="3" max="3" width="12" style="1" customWidth="1"/>
    <col min="4" max="4" width="12.4648437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6.46484375" style="7" customWidth="1"/>
    <col min="11" max="11" width="33.46484375" style="3" customWidth="1"/>
    <col min="12" max="12" width="5" style="3" customWidth="1"/>
    <col min="13" max="16384" width="8.6640625" style="3"/>
  </cols>
  <sheetData>
    <row r="1" spans="1:11" x14ac:dyDescent="0.45">
      <c r="B1" s="6"/>
      <c r="C1" s="6"/>
      <c r="D1" s="7"/>
      <c r="E1" s="7"/>
      <c r="F1" s="7"/>
      <c r="G1" s="7"/>
      <c r="H1" s="7"/>
      <c r="I1" s="7"/>
    </row>
    <row r="2" spans="1:11" x14ac:dyDescent="0.45">
      <c r="B2" s="6"/>
      <c r="C2" s="6"/>
      <c r="D2" s="7"/>
      <c r="E2" s="7"/>
      <c r="F2" s="7"/>
      <c r="G2" s="7"/>
      <c r="H2" s="7"/>
      <c r="I2" s="7"/>
    </row>
    <row r="3" spans="1:11" x14ac:dyDescent="0.45">
      <c r="B3" s="6"/>
      <c r="C3" s="6"/>
      <c r="D3" s="7"/>
      <c r="E3" s="7"/>
      <c r="F3" s="7"/>
      <c r="G3" s="7"/>
      <c r="H3" s="7"/>
      <c r="I3" s="7"/>
    </row>
    <row r="4" spans="1:11" ht="29.25" customHeight="1" x14ac:dyDescent="0.45">
      <c r="B4" s="6"/>
      <c r="C4" s="6"/>
      <c r="D4" s="7"/>
      <c r="E4" s="7"/>
      <c r="F4" s="7"/>
      <c r="G4" s="7"/>
      <c r="H4" s="7"/>
      <c r="I4" s="7"/>
    </row>
    <row r="5" spans="1:11" ht="29.25" customHeight="1" x14ac:dyDescent="0.45">
      <c r="B5" s="6"/>
      <c r="C5" s="6"/>
      <c r="D5" s="7"/>
      <c r="E5" s="7"/>
      <c r="F5" s="7"/>
      <c r="G5" s="7"/>
      <c r="H5" s="7"/>
      <c r="I5" s="7"/>
    </row>
    <row r="6" spans="1:11" s="21" customFormat="1" ht="44.25" x14ac:dyDescent="0.45">
      <c r="A6" s="205" t="s">
        <v>45</v>
      </c>
      <c r="B6" s="205"/>
      <c r="C6" s="205"/>
      <c r="D6" s="205"/>
      <c r="E6" s="205"/>
      <c r="F6" s="205"/>
      <c r="G6" s="205"/>
      <c r="H6" s="205"/>
      <c r="I6" s="205"/>
    </row>
    <row r="7" spans="1:11" s="21" customFormat="1" ht="44.25" customHeight="1" x14ac:dyDescent="0.45">
      <c r="A7" s="205" t="s">
        <v>1</v>
      </c>
      <c r="B7" s="205"/>
      <c r="C7" s="205"/>
      <c r="D7" s="205"/>
      <c r="E7" s="205"/>
      <c r="F7" s="205"/>
      <c r="G7" s="205"/>
      <c r="H7" s="205"/>
      <c r="I7" s="205"/>
    </row>
    <row r="8" spans="1:11" s="4" customFormat="1" ht="34.9" x14ac:dyDescent="0.45">
      <c r="A8" s="207" t="str">
        <f>MELBOURNE!A7</f>
        <v>25th NOV 2024</v>
      </c>
      <c r="B8" s="207"/>
      <c r="C8" s="207"/>
      <c r="D8" s="207"/>
      <c r="E8" s="207"/>
      <c r="F8" s="207"/>
      <c r="G8" s="207"/>
      <c r="H8" s="207"/>
      <c r="I8" s="207"/>
      <c r="J8" s="21"/>
    </row>
    <row r="9" spans="1:11" x14ac:dyDescent="0.4">
      <c r="B9" s="189"/>
      <c r="C9" s="189"/>
      <c r="D9" s="189"/>
      <c r="E9" s="189"/>
      <c r="F9" s="189"/>
      <c r="G9" s="189"/>
      <c r="H9" s="24"/>
      <c r="I9" s="11"/>
      <c r="J9" s="8"/>
    </row>
    <row r="10" spans="1:11" ht="31.15" thickBot="1" x14ac:dyDescent="0.95">
      <c r="B10" s="206" t="s">
        <v>14</v>
      </c>
      <c r="C10" s="206"/>
      <c r="D10" s="206"/>
      <c r="E10" s="206"/>
      <c r="F10" s="206"/>
      <c r="G10" s="206"/>
      <c r="H10" s="206"/>
      <c r="I10" s="206"/>
      <c r="J10" s="8"/>
    </row>
    <row r="11" spans="1:11" ht="12.75" customHeight="1" thickBot="1" x14ac:dyDescent="0.5">
      <c r="B11" s="260" t="s">
        <v>3</v>
      </c>
      <c r="C11" s="262" t="s">
        <v>4</v>
      </c>
      <c r="D11" s="183" t="s">
        <v>36</v>
      </c>
      <c r="E11" s="183" t="s">
        <v>46</v>
      </c>
      <c r="F11" s="238" t="s">
        <v>15</v>
      </c>
      <c r="G11" s="258" t="s">
        <v>55</v>
      </c>
      <c r="H11" s="183" t="s">
        <v>39</v>
      </c>
      <c r="I11" s="183" t="s">
        <v>16</v>
      </c>
      <c r="J11" s="183" t="s">
        <v>17</v>
      </c>
      <c r="K11" s="8"/>
    </row>
    <row r="12" spans="1:11" ht="25.5" customHeight="1" thickBot="1" x14ac:dyDescent="0.5">
      <c r="B12" s="261"/>
      <c r="C12" s="263"/>
      <c r="D12" s="257"/>
      <c r="E12" s="257"/>
      <c r="F12" s="239"/>
      <c r="G12" s="259"/>
      <c r="H12" s="257"/>
      <c r="I12" s="257"/>
      <c r="J12" s="257"/>
      <c r="K12" s="8"/>
    </row>
    <row r="13" spans="1:11" ht="18" x14ac:dyDescent="0.55000000000000004">
      <c r="B13" s="179" t="s">
        <v>149</v>
      </c>
      <c r="C13" s="110" t="s">
        <v>150</v>
      </c>
      <c r="D13" s="89">
        <v>45630</v>
      </c>
      <c r="E13" s="171">
        <v>45637</v>
      </c>
      <c r="F13" s="171">
        <v>45651</v>
      </c>
      <c r="G13" s="34">
        <f>E13+22</f>
        <v>45659</v>
      </c>
      <c r="H13" s="34">
        <f>E13+25</f>
        <v>45662</v>
      </c>
      <c r="I13" s="34">
        <f>E13+26</f>
        <v>45663</v>
      </c>
      <c r="J13" s="31">
        <f>E13+28</f>
        <v>45665</v>
      </c>
      <c r="K13" s="8"/>
    </row>
    <row r="14" spans="1:11" ht="18" x14ac:dyDescent="0.55000000000000004">
      <c r="B14" s="179" t="s">
        <v>138</v>
      </c>
      <c r="C14" s="110" t="s">
        <v>139</v>
      </c>
      <c r="D14" s="89">
        <v>45637</v>
      </c>
      <c r="E14" s="171">
        <v>45644</v>
      </c>
      <c r="F14" s="171">
        <v>45299</v>
      </c>
      <c r="G14" s="34">
        <f>E14+22</f>
        <v>45666</v>
      </c>
      <c r="H14" s="34">
        <f>E14+25</f>
        <v>45669</v>
      </c>
      <c r="I14" s="34">
        <f>E14+26</f>
        <v>45670</v>
      </c>
      <c r="J14" s="31">
        <f>E14+28</f>
        <v>45672</v>
      </c>
      <c r="K14" s="8"/>
    </row>
    <row r="15" spans="1:11" ht="18" x14ac:dyDescent="0.55000000000000004">
      <c r="B15" s="78" t="s">
        <v>54</v>
      </c>
      <c r="C15" s="110" t="s">
        <v>134</v>
      </c>
      <c r="D15" s="89">
        <v>45293</v>
      </c>
      <c r="E15" s="171">
        <v>45299</v>
      </c>
      <c r="F15" s="171">
        <v>45310</v>
      </c>
      <c r="G15" s="34">
        <f>E15+22</f>
        <v>45321</v>
      </c>
      <c r="H15" s="34">
        <f>E15+25</f>
        <v>45324</v>
      </c>
      <c r="I15" s="34">
        <f>E15+26</f>
        <v>45325</v>
      </c>
      <c r="J15" s="31">
        <f>E15+28</f>
        <v>45327</v>
      </c>
      <c r="K15" s="8"/>
    </row>
    <row r="16" spans="1:11" ht="18.399999999999999" thickBot="1" x14ac:dyDescent="0.6">
      <c r="B16" s="79" t="s">
        <v>149</v>
      </c>
      <c r="C16" s="64" t="s">
        <v>143</v>
      </c>
      <c r="D16" s="19">
        <v>45299</v>
      </c>
      <c r="E16" s="154">
        <v>45306</v>
      </c>
      <c r="F16" s="154">
        <v>45320</v>
      </c>
      <c r="G16" s="29">
        <f t="shared" ref="G16" si="0">E16+22</f>
        <v>45328</v>
      </c>
      <c r="H16" s="29">
        <f>E16+25</f>
        <v>45331</v>
      </c>
      <c r="I16" s="29">
        <f t="shared" ref="I16" si="1">E16+26</f>
        <v>45332</v>
      </c>
      <c r="J16" s="32">
        <f t="shared" ref="J16" si="2">E16+28</f>
        <v>45334</v>
      </c>
      <c r="K16" s="8"/>
    </row>
    <row r="17" spans="1:11" ht="18" customHeight="1" x14ac:dyDescent="0.55000000000000004">
      <c r="B17" s="36"/>
      <c r="C17" s="145"/>
      <c r="D17" s="25"/>
      <c r="E17" s="25"/>
      <c r="F17" s="25"/>
      <c r="G17" s="30"/>
      <c r="H17" s="35"/>
      <c r="I17" s="8"/>
      <c r="J17" s="8"/>
    </row>
    <row r="18" spans="1:11" ht="25.5" customHeight="1" thickBot="1" x14ac:dyDescent="0.95">
      <c r="B18" s="190" t="s">
        <v>68</v>
      </c>
      <c r="C18" s="190"/>
      <c r="D18" s="190"/>
      <c r="E18" s="190"/>
      <c r="F18" s="190"/>
      <c r="G18" s="190"/>
      <c r="H18" s="190"/>
      <c r="I18" s="190"/>
      <c r="J18" s="8"/>
      <c r="K18" s="10"/>
    </row>
    <row r="19" spans="1:11" ht="18" customHeight="1" thickBot="1" x14ac:dyDescent="0.5">
      <c r="B19" s="260" t="s">
        <v>3</v>
      </c>
      <c r="C19" s="265" t="s">
        <v>4</v>
      </c>
      <c r="D19" s="267" t="s">
        <v>36</v>
      </c>
      <c r="E19" s="183" t="s">
        <v>46</v>
      </c>
      <c r="F19" s="183" t="s">
        <v>15</v>
      </c>
      <c r="G19" s="235" t="s">
        <v>18</v>
      </c>
      <c r="H19" s="185" t="s">
        <v>62</v>
      </c>
      <c r="I19" s="185" t="s">
        <v>63</v>
      </c>
      <c r="J19" s="8"/>
      <c r="K19" s="10"/>
    </row>
    <row r="20" spans="1:11" ht="18" customHeight="1" thickBot="1" x14ac:dyDescent="0.5">
      <c r="B20" s="264"/>
      <c r="C20" s="272"/>
      <c r="D20" s="268"/>
      <c r="E20" s="184"/>
      <c r="F20" s="184"/>
      <c r="G20" s="242"/>
      <c r="H20" s="186"/>
      <c r="I20" s="186"/>
      <c r="J20" s="8"/>
      <c r="K20" s="10"/>
    </row>
    <row r="21" spans="1:11" ht="20.25" customHeight="1" x14ac:dyDescent="0.55000000000000004">
      <c r="B21" s="112" t="str">
        <f t="shared" ref="B21:F24" si="3">B13</f>
        <v>COSCO ISTANBUL</v>
      </c>
      <c r="C21" s="84" t="str">
        <f t="shared" si="3"/>
        <v>078N</v>
      </c>
      <c r="D21" s="89">
        <f t="shared" si="3"/>
        <v>45630</v>
      </c>
      <c r="E21" s="111">
        <f t="shared" si="3"/>
        <v>45637</v>
      </c>
      <c r="F21" s="111">
        <f t="shared" si="3"/>
        <v>45651</v>
      </c>
      <c r="G21" s="68">
        <f>E21+31</f>
        <v>45668</v>
      </c>
      <c r="H21" s="68">
        <f>E21+28</f>
        <v>45665</v>
      </c>
      <c r="I21" s="31">
        <f>F21+28</f>
        <v>45679</v>
      </c>
      <c r="J21" s="8"/>
      <c r="K21" s="10"/>
    </row>
    <row r="22" spans="1:11" ht="20.25" customHeight="1" x14ac:dyDescent="0.55000000000000004">
      <c r="B22" s="78" t="str">
        <f t="shared" si="3"/>
        <v>OOCL TEXAS</v>
      </c>
      <c r="C22" s="136" t="str">
        <f t="shared" si="3"/>
        <v>215N</v>
      </c>
      <c r="D22" s="89">
        <f t="shared" si="3"/>
        <v>45637</v>
      </c>
      <c r="E22" s="134">
        <f t="shared" si="3"/>
        <v>45644</v>
      </c>
      <c r="F22" s="134">
        <f t="shared" si="3"/>
        <v>45299</v>
      </c>
      <c r="G22" s="34">
        <f>E22+31</f>
        <v>45675</v>
      </c>
      <c r="H22" s="34">
        <f t="shared" ref="H22:I24" si="4">E22+28</f>
        <v>45672</v>
      </c>
      <c r="I22" s="31">
        <f>F22+28</f>
        <v>45327</v>
      </c>
      <c r="J22" s="8"/>
      <c r="K22" s="10"/>
    </row>
    <row r="23" spans="1:11" ht="20.25" customHeight="1" x14ac:dyDescent="0.55000000000000004">
      <c r="B23" s="126" t="str">
        <f t="shared" si="3"/>
        <v>OOCL CHICAGO</v>
      </c>
      <c r="C23" s="110" t="str">
        <f t="shared" si="3"/>
        <v>106N</v>
      </c>
      <c r="D23" s="89">
        <f t="shared" si="3"/>
        <v>45293</v>
      </c>
      <c r="E23" s="134">
        <f t="shared" si="3"/>
        <v>45299</v>
      </c>
      <c r="F23" s="134">
        <f t="shared" si="3"/>
        <v>45310</v>
      </c>
      <c r="G23" s="34">
        <f t="shared" ref="G23" si="5">E23+31</f>
        <v>45330</v>
      </c>
      <c r="H23" s="34">
        <f t="shared" si="4"/>
        <v>45327</v>
      </c>
      <c r="I23" s="31">
        <f t="shared" si="4"/>
        <v>45338</v>
      </c>
      <c r="J23" s="8"/>
      <c r="K23" s="10"/>
    </row>
    <row r="24" spans="1:11" ht="20.25" customHeight="1" thickBot="1" x14ac:dyDescent="0.6">
      <c r="B24" s="79" t="str">
        <f t="shared" si="3"/>
        <v>COSCO ISTANBUL</v>
      </c>
      <c r="C24" s="64" t="str">
        <f t="shared" si="3"/>
        <v>079N</v>
      </c>
      <c r="D24" s="19">
        <f t="shared" si="3"/>
        <v>45299</v>
      </c>
      <c r="E24" s="70">
        <f t="shared" si="3"/>
        <v>45306</v>
      </c>
      <c r="F24" s="70">
        <f t="shared" si="3"/>
        <v>45320</v>
      </c>
      <c r="G24" s="29">
        <f>E24+31</f>
        <v>45337</v>
      </c>
      <c r="H24" s="29">
        <f>E24+28</f>
        <v>45334</v>
      </c>
      <c r="I24" s="32">
        <f t="shared" si="4"/>
        <v>45348</v>
      </c>
      <c r="J24" s="8"/>
      <c r="K24" s="10"/>
    </row>
    <row r="25" spans="1:11" s="10" customFormat="1" ht="11.25" customHeight="1" x14ac:dyDescent="0.55000000000000004">
      <c r="A25" s="13"/>
      <c r="B25" s="130"/>
      <c r="C25" s="63"/>
      <c r="D25" s="25"/>
      <c r="E25" s="131"/>
      <c r="F25" s="131"/>
      <c r="G25" s="44"/>
      <c r="H25" s="44"/>
      <c r="I25" s="44"/>
      <c r="J25" s="8"/>
    </row>
    <row r="26" spans="1:11" ht="25.5" customHeight="1" thickBot="1" x14ac:dyDescent="0.95">
      <c r="B26" s="190" t="s">
        <v>19</v>
      </c>
      <c r="C26" s="190"/>
      <c r="D26" s="190"/>
      <c r="E26" s="190"/>
      <c r="F26" s="190"/>
      <c r="G26" s="190"/>
      <c r="H26" s="190"/>
      <c r="I26" s="190"/>
      <c r="J26" s="8"/>
    </row>
    <row r="27" spans="1:11" ht="18" customHeight="1" x14ac:dyDescent="0.45">
      <c r="B27" s="260" t="s">
        <v>3</v>
      </c>
      <c r="C27" s="265" t="s">
        <v>4</v>
      </c>
      <c r="D27" s="267" t="s">
        <v>36</v>
      </c>
      <c r="E27" s="183" t="s">
        <v>46</v>
      </c>
      <c r="F27" s="238" t="s">
        <v>15</v>
      </c>
      <c r="G27" s="270" t="s">
        <v>20</v>
      </c>
      <c r="H27" s="185" t="s">
        <v>21</v>
      </c>
      <c r="I27" s="185" t="s">
        <v>22</v>
      </c>
      <c r="J27" s="8"/>
    </row>
    <row r="28" spans="1:11" ht="18" customHeight="1" thickBot="1" x14ac:dyDescent="0.5">
      <c r="B28" s="264"/>
      <c r="C28" s="266"/>
      <c r="D28" s="268"/>
      <c r="E28" s="184"/>
      <c r="F28" s="269"/>
      <c r="G28" s="271"/>
      <c r="H28" s="251"/>
      <c r="I28" s="251"/>
      <c r="J28" s="8"/>
    </row>
    <row r="29" spans="1:11" ht="20.25" customHeight="1" x14ac:dyDescent="0.55000000000000004">
      <c r="B29" s="112" t="str">
        <f t="shared" ref="B29:C32" si="6">B13</f>
        <v>COSCO ISTANBUL</v>
      </c>
      <c r="C29" s="84" t="str">
        <f t="shared" si="6"/>
        <v>078N</v>
      </c>
      <c r="D29" s="89">
        <f t="shared" ref="D29:F32" si="7">D21</f>
        <v>45630</v>
      </c>
      <c r="E29" s="111">
        <f t="shared" si="7"/>
        <v>45637</v>
      </c>
      <c r="F29" s="111">
        <f t="shared" si="7"/>
        <v>45651</v>
      </c>
      <c r="G29" s="68">
        <f>E29+48</f>
        <v>45685</v>
      </c>
      <c r="H29" s="68">
        <f>E29+48</f>
        <v>45685</v>
      </c>
      <c r="I29" s="69">
        <f>E29+45</f>
        <v>45682</v>
      </c>
      <c r="J29" s="8"/>
    </row>
    <row r="30" spans="1:11" ht="20.25" customHeight="1" x14ac:dyDescent="0.55000000000000004">
      <c r="B30" s="78" t="str">
        <f t="shared" si="6"/>
        <v>OOCL TEXAS</v>
      </c>
      <c r="C30" s="136" t="str">
        <f t="shared" si="6"/>
        <v>215N</v>
      </c>
      <c r="D30" s="89">
        <f t="shared" si="7"/>
        <v>45637</v>
      </c>
      <c r="E30" s="134">
        <f t="shared" si="7"/>
        <v>45644</v>
      </c>
      <c r="F30" s="134">
        <f t="shared" si="7"/>
        <v>45299</v>
      </c>
      <c r="G30" s="34">
        <f>E30+48</f>
        <v>45692</v>
      </c>
      <c r="H30" s="34">
        <f t="shared" ref="H30:H32" si="8">E30+48</f>
        <v>45692</v>
      </c>
      <c r="I30" s="31">
        <f t="shared" ref="I30:I32" si="9">E30+45</f>
        <v>45689</v>
      </c>
      <c r="J30" s="8"/>
    </row>
    <row r="31" spans="1:11" ht="20.25" customHeight="1" x14ac:dyDescent="0.55000000000000004">
      <c r="B31" s="126" t="str">
        <f t="shared" si="6"/>
        <v>OOCL CHICAGO</v>
      </c>
      <c r="C31" s="110" t="str">
        <f t="shared" si="6"/>
        <v>106N</v>
      </c>
      <c r="D31" s="89">
        <f t="shared" si="7"/>
        <v>45293</v>
      </c>
      <c r="E31" s="134">
        <f t="shared" si="7"/>
        <v>45299</v>
      </c>
      <c r="F31" s="134">
        <f t="shared" si="7"/>
        <v>45310</v>
      </c>
      <c r="G31" s="34">
        <f t="shared" ref="G31:G32" si="10">E31+48</f>
        <v>45347</v>
      </c>
      <c r="H31" s="34">
        <f t="shared" si="8"/>
        <v>45347</v>
      </c>
      <c r="I31" s="31">
        <f t="shared" si="9"/>
        <v>45344</v>
      </c>
      <c r="J31" s="8"/>
    </row>
    <row r="32" spans="1:11" ht="20.25" customHeight="1" thickBot="1" x14ac:dyDescent="0.6">
      <c r="B32" s="79" t="str">
        <f t="shared" si="6"/>
        <v>COSCO ISTANBUL</v>
      </c>
      <c r="C32" s="64" t="str">
        <f t="shared" si="6"/>
        <v>079N</v>
      </c>
      <c r="D32" s="19">
        <f t="shared" si="7"/>
        <v>45299</v>
      </c>
      <c r="E32" s="70">
        <f t="shared" si="7"/>
        <v>45306</v>
      </c>
      <c r="F32" s="70">
        <f t="shared" si="7"/>
        <v>45320</v>
      </c>
      <c r="G32" s="29">
        <f t="shared" si="10"/>
        <v>45354</v>
      </c>
      <c r="H32" s="29">
        <f t="shared" si="8"/>
        <v>45354</v>
      </c>
      <c r="I32" s="32">
        <f t="shared" si="9"/>
        <v>45351</v>
      </c>
      <c r="J32" s="8"/>
    </row>
    <row r="33" spans="1:10" ht="20.25" customHeight="1" x14ac:dyDescent="0.55000000000000004">
      <c r="B33" s="124"/>
      <c r="C33" s="63"/>
      <c r="D33" s="25"/>
      <c r="E33" s="125"/>
      <c r="F33" s="125"/>
      <c r="G33" s="44"/>
      <c r="H33" s="44"/>
      <c r="I33" s="44"/>
      <c r="J33" s="8"/>
    </row>
    <row r="34" spans="1:10" s="10" customFormat="1" ht="20.25" customHeight="1" x14ac:dyDescent="0.55000000000000004">
      <c r="A34" s="13"/>
      <c r="B34" s="41"/>
      <c r="C34" s="42"/>
      <c r="D34" s="47"/>
      <c r="E34" s="44"/>
      <c r="F34" s="44"/>
      <c r="G34" s="44"/>
      <c r="H34" s="44"/>
      <c r="I34" s="44"/>
      <c r="J34" s="8"/>
    </row>
    <row r="35" spans="1:10" s="10" customFormat="1" ht="20.25" customHeight="1" x14ac:dyDescent="0.55000000000000004">
      <c r="A35" s="13"/>
      <c r="B35" s="41"/>
      <c r="C35" s="42"/>
      <c r="D35" s="47"/>
      <c r="E35" s="44"/>
      <c r="F35" s="44"/>
      <c r="G35" s="44"/>
      <c r="H35" s="44"/>
      <c r="I35" s="44"/>
      <c r="J35" s="8"/>
    </row>
    <row r="36" spans="1:10" s="10" customFormat="1" ht="20.25" customHeight="1" x14ac:dyDescent="0.55000000000000004">
      <c r="A36" s="13"/>
      <c r="B36" s="41"/>
      <c r="C36" s="42"/>
      <c r="D36" s="47"/>
      <c r="E36" s="44"/>
      <c r="F36" s="44"/>
      <c r="G36" s="44"/>
      <c r="H36" s="44"/>
      <c r="I36" s="44"/>
      <c r="J36" s="8"/>
    </row>
    <row r="37" spans="1:10" s="10" customFormat="1" ht="20.25" customHeight="1" x14ac:dyDescent="0.55000000000000004">
      <c r="A37" s="13"/>
      <c r="B37" s="41"/>
      <c r="C37" s="42"/>
      <c r="D37" s="47"/>
      <c r="E37" s="44"/>
      <c r="F37" s="44"/>
      <c r="G37" s="44"/>
      <c r="H37" s="44"/>
      <c r="I37" s="44"/>
      <c r="J37" s="8"/>
    </row>
    <row r="38" spans="1:10" s="10" customFormat="1" ht="20.25" customHeight="1" x14ac:dyDescent="0.55000000000000004">
      <c r="A38" s="13"/>
      <c r="B38" s="41"/>
      <c r="C38" s="42"/>
      <c r="D38" s="47"/>
      <c r="E38" s="44"/>
      <c r="F38" s="44"/>
      <c r="G38" s="44"/>
      <c r="H38" s="44"/>
      <c r="I38" s="44"/>
      <c r="J38" s="8"/>
    </row>
    <row r="39" spans="1:10" s="10" customFormat="1" ht="20.25" customHeight="1" x14ac:dyDescent="0.55000000000000004">
      <c r="A39" s="13"/>
      <c r="B39" s="41"/>
      <c r="C39" s="42"/>
      <c r="D39" s="47"/>
      <c r="E39" s="44"/>
      <c r="F39" s="44"/>
      <c r="G39" s="44"/>
      <c r="H39" s="44"/>
      <c r="I39" s="44"/>
      <c r="J39" s="8"/>
    </row>
    <row r="40" spans="1:10" s="10" customFormat="1" ht="20.25" customHeight="1" x14ac:dyDescent="0.55000000000000004">
      <c r="A40" s="13"/>
      <c r="B40" s="41"/>
      <c r="C40" s="42"/>
      <c r="D40" s="47"/>
      <c r="E40" s="44"/>
      <c r="F40" s="44"/>
      <c r="G40" s="44"/>
      <c r="H40" s="44"/>
      <c r="I40" s="44"/>
      <c r="J40" s="8"/>
    </row>
    <row r="41" spans="1:10" s="10" customFormat="1" ht="20.25" customHeight="1" x14ac:dyDescent="0.55000000000000004">
      <c r="A41" s="13"/>
      <c r="B41" s="41"/>
      <c r="C41" s="42"/>
      <c r="D41" s="47"/>
      <c r="E41" s="44"/>
      <c r="F41" s="44"/>
      <c r="G41" s="44"/>
      <c r="H41" s="44"/>
      <c r="I41" s="44"/>
      <c r="J41" s="8"/>
    </row>
    <row r="42" spans="1:10" ht="20.25" customHeight="1" x14ac:dyDescent="0.55000000000000004">
      <c r="B42" s="41"/>
      <c r="C42" s="42"/>
      <c r="D42" s="47"/>
      <c r="E42" s="44"/>
      <c r="F42" s="44"/>
      <c r="G42" s="44"/>
      <c r="H42" s="44"/>
      <c r="I42" s="44"/>
      <c r="J42" s="8"/>
    </row>
    <row r="43" spans="1:10" ht="24.75" customHeight="1" thickBot="1" x14ac:dyDescent="0.95">
      <c r="B43" s="190" t="s">
        <v>23</v>
      </c>
      <c r="C43" s="190"/>
      <c r="D43" s="190"/>
      <c r="E43" s="190"/>
      <c r="F43" s="190"/>
      <c r="G43" s="190"/>
      <c r="H43" s="190"/>
      <c r="I43" s="190"/>
      <c r="J43" s="8"/>
    </row>
    <row r="44" spans="1:10" ht="20.25" customHeight="1" x14ac:dyDescent="0.45">
      <c r="B44" s="260" t="s">
        <v>3</v>
      </c>
      <c r="C44" s="265" t="s">
        <v>4</v>
      </c>
      <c r="D44" s="267" t="s">
        <v>36</v>
      </c>
      <c r="E44" s="183" t="s">
        <v>46</v>
      </c>
      <c r="F44" s="183" t="s">
        <v>15</v>
      </c>
      <c r="G44" s="238" t="s">
        <v>24</v>
      </c>
      <c r="H44" s="185" t="s">
        <v>25</v>
      </c>
      <c r="I44" s="183" t="s">
        <v>64</v>
      </c>
      <c r="J44" s="8"/>
    </row>
    <row r="45" spans="1:10" ht="20.25" customHeight="1" thickBot="1" x14ac:dyDescent="0.5">
      <c r="B45" s="264"/>
      <c r="C45" s="266"/>
      <c r="D45" s="268"/>
      <c r="E45" s="184"/>
      <c r="F45" s="184"/>
      <c r="G45" s="269"/>
      <c r="H45" s="186"/>
      <c r="I45" s="184"/>
      <c r="J45" s="8"/>
    </row>
    <row r="46" spans="1:10" ht="20.25" customHeight="1" x14ac:dyDescent="0.55000000000000004">
      <c r="B46" s="112" t="str">
        <f t="shared" ref="B46:F48" si="11">B13</f>
        <v>COSCO ISTANBUL</v>
      </c>
      <c r="C46" s="84" t="str">
        <f t="shared" si="11"/>
        <v>078N</v>
      </c>
      <c r="D46" s="89">
        <f t="shared" si="11"/>
        <v>45630</v>
      </c>
      <c r="E46" s="111">
        <f t="shared" si="11"/>
        <v>45637</v>
      </c>
      <c r="F46" s="111">
        <f t="shared" si="11"/>
        <v>45651</v>
      </c>
      <c r="G46" s="68">
        <f>E46+42</f>
        <v>45679</v>
      </c>
      <c r="H46" s="68">
        <f>E46+51</f>
        <v>45688</v>
      </c>
      <c r="I46" s="31">
        <f>E46+51</f>
        <v>45688</v>
      </c>
      <c r="J46" s="8"/>
    </row>
    <row r="47" spans="1:10" ht="20.25" customHeight="1" x14ac:dyDescent="0.55000000000000004">
      <c r="B47" s="78" t="str">
        <f t="shared" si="11"/>
        <v>OOCL TEXAS</v>
      </c>
      <c r="C47" s="136" t="str">
        <f t="shared" si="11"/>
        <v>215N</v>
      </c>
      <c r="D47" s="89">
        <f t="shared" si="11"/>
        <v>45637</v>
      </c>
      <c r="E47" s="134">
        <f t="shared" si="11"/>
        <v>45644</v>
      </c>
      <c r="F47" s="134">
        <f t="shared" si="11"/>
        <v>45299</v>
      </c>
      <c r="G47" s="34">
        <f t="shared" ref="G47:G49" si="12">E47+42</f>
        <v>45686</v>
      </c>
      <c r="H47" s="34">
        <f t="shared" ref="H47:H49" si="13">E47+51</f>
        <v>45695</v>
      </c>
      <c r="I47" s="31">
        <f>E47+51</f>
        <v>45695</v>
      </c>
      <c r="J47" s="8"/>
    </row>
    <row r="48" spans="1:10" ht="20.25" customHeight="1" x14ac:dyDescent="0.55000000000000004">
      <c r="B48" s="126" t="str">
        <f t="shared" si="11"/>
        <v>OOCL CHICAGO</v>
      </c>
      <c r="C48" s="110" t="str">
        <f t="shared" si="11"/>
        <v>106N</v>
      </c>
      <c r="D48" s="89">
        <f t="shared" si="11"/>
        <v>45293</v>
      </c>
      <c r="E48" s="134">
        <f t="shared" si="11"/>
        <v>45299</v>
      </c>
      <c r="F48" s="134">
        <f t="shared" si="11"/>
        <v>45310</v>
      </c>
      <c r="G48" s="34">
        <f t="shared" si="12"/>
        <v>45341</v>
      </c>
      <c r="H48" s="34">
        <f t="shared" si="13"/>
        <v>45350</v>
      </c>
      <c r="I48" s="31">
        <f>E48+51</f>
        <v>45350</v>
      </c>
      <c r="J48" s="8"/>
    </row>
    <row r="49" spans="1:10" ht="20.25" customHeight="1" thickBot="1" x14ac:dyDescent="0.6">
      <c r="B49" s="79" t="str">
        <f t="shared" ref="B49:C49" si="14">B16</f>
        <v>COSCO ISTANBUL</v>
      </c>
      <c r="C49" s="64" t="str">
        <f t="shared" si="14"/>
        <v>079N</v>
      </c>
      <c r="D49" s="19">
        <f t="shared" ref="D49:F49" si="15">D16</f>
        <v>45299</v>
      </c>
      <c r="E49" s="70">
        <f t="shared" si="15"/>
        <v>45306</v>
      </c>
      <c r="F49" s="70">
        <f t="shared" si="15"/>
        <v>45320</v>
      </c>
      <c r="G49" s="29">
        <f t="shared" si="12"/>
        <v>45348</v>
      </c>
      <c r="H49" s="29">
        <f t="shared" si="13"/>
        <v>45357</v>
      </c>
      <c r="I49" s="32">
        <f>E49+51</f>
        <v>45357</v>
      </c>
      <c r="J49" s="8"/>
    </row>
    <row r="50" spans="1:10" ht="12.75" customHeight="1" x14ac:dyDescent="0.4">
      <c r="B50" s="38"/>
      <c r="C50" s="39"/>
      <c r="D50" s="40"/>
      <c r="E50" s="40"/>
      <c r="F50" s="30"/>
      <c r="G50" s="30"/>
      <c r="H50" s="35"/>
      <c r="I50" s="8"/>
      <c r="J50" s="8"/>
    </row>
    <row r="51" spans="1:10" ht="12.75" customHeight="1" x14ac:dyDescent="0.4">
      <c r="B51" s="38"/>
      <c r="C51" s="39"/>
      <c r="D51" s="40"/>
      <c r="E51" s="40"/>
      <c r="F51" s="30"/>
      <c r="G51" s="30"/>
      <c r="H51" s="35"/>
      <c r="I51" s="8"/>
      <c r="J51" s="8"/>
    </row>
    <row r="52" spans="1:10" ht="24.75" customHeight="1" thickBot="1" x14ac:dyDescent="0.95">
      <c r="B52" s="206" t="s">
        <v>26</v>
      </c>
      <c r="C52" s="206"/>
      <c r="D52" s="206"/>
      <c r="E52" s="206"/>
      <c r="F52" s="206"/>
      <c r="G52" s="206"/>
      <c r="H52" s="206"/>
      <c r="I52" s="11"/>
      <c r="J52" s="8"/>
    </row>
    <row r="53" spans="1:10" ht="12.75" customHeight="1" x14ac:dyDescent="0.45">
      <c r="B53" s="260" t="s">
        <v>3</v>
      </c>
      <c r="C53" s="273" t="s">
        <v>4</v>
      </c>
      <c r="D53" s="183" t="s">
        <v>36</v>
      </c>
      <c r="E53" s="183" t="s">
        <v>46</v>
      </c>
      <c r="F53" s="238" t="s">
        <v>27</v>
      </c>
      <c r="G53" s="217"/>
      <c r="H53" s="217"/>
      <c r="I53" s="8"/>
      <c r="J53" s="8"/>
    </row>
    <row r="54" spans="1:10" ht="25.5" customHeight="1" thickBot="1" x14ac:dyDescent="0.5">
      <c r="B54" s="264"/>
      <c r="C54" s="274"/>
      <c r="D54" s="184"/>
      <c r="E54" s="184"/>
      <c r="F54" s="269"/>
      <c r="G54" s="249"/>
      <c r="H54" s="249"/>
      <c r="I54" s="8"/>
      <c r="J54" s="8"/>
    </row>
    <row r="55" spans="1:10" ht="18" customHeight="1" x14ac:dyDescent="0.55000000000000004">
      <c r="B55" s="83" t="s">
        <v>81</v>
      </c>
      <c r="C55" s="152">
        <v>2423</v>
      </c>
      <c r="D55" s="89">
        <v>45635</v>
      </c>
      <c r="E55" s="89">
        <v>45637</v>
      </c>
      <c r="F55" s="16">
        <v>45650</v>
      </c>
      <c r="G55" s="47"/>
      <c r="H55" s="47"/>
      <c r="I55" s="8"/>
      <c r="J55" s="8"/>
    </row>
    <row r="56" spans="1:10" ht="18" customHeight="1" x14ac:dyDescent="0.55000000000000004">
      <c r="B56" s="83" t="s">
        <v>72</v>
      </c>
      <c r="C56" s="152">
        <v>2423</v>
      </c>
      <c r="D56" s="89">
        <v>45649</v>
      </c>
      <c r="E56" s="89">
        <v>45651</v>
      </c>
      <c r="F56" s="16">
        <v>45299</v>
      </c>
      <c r="G56" s="47"/>
      <c r="H56" s="47"/>
      <c r="I56" s="8"/>
      <c r="J56" s="8"/>
    </row>
    <row r="57" spans="1:10" ht="18" customHeight="1" thickBot="1" x14ac:dyDescent="0.6">
      <c r="B57" s="82" t="s">
        <v>81</v>
      </c>
      <c r="C57" s="121">
        <v>2501</v>
      </c>
      <c r="D57" s="19">
        <v>45294</v>
      </c>
      <c r="E57" s="19">
        <v>45299</v>
      </c>
      <c r="F57" s="20">
        <v>45312</v>
      </c>
      <c r="G57" s="47"/>
      <c r="H57" s="47"/>
      <c r="I57" s="8"/>
      <c r="J57" s="8"/>
    </row>
    <row r="58" spans="1:10" ht="18" customHeight="1" x14ac:dyDescent="0.55000000000000004">
      <c r="B58" s="47"/>
      <c r="C58" s="47"/>
      <c r="D58" s="47"/>
      <c r="E58" s="47"/>
      <c r="F58" s="47"/>
      <c r="G58" s="47"/>
      <c r="H58" s="47"/>
      <c r="I58" s="8"/>
      <c r="J58" s="8"/>
    </row>
    <row r="59" spans="1:10" ht="18" customHeight="1" x14ac:dyDescent="0.55000000000000004">
      <c r="B59" s="59"/>
      <c r="C59" s="57"/>
      <c r="D59" s="44"/>
      <c r="E59" s="44"/>
      <c r="F59" s="47"/>
      <c r="G59" s="47"/>
      <c r="H59" s="47"/>
      <c r="I59" s="8"/>
      <c r="J59" s="8"/>
    </row>
    <row r="60" spans="1:10" s="10" customFormat="1" ht="18" customHeight="1" x14ac:dyDescent="0.55000000000000004">
      <c r="A60" s="13"/>
      <c r="B60" s="59"/>
      <c r="C60" s="57"/>
      <c r="D60" s="44"/>
      <c r="E60" s="44"/>
      <c r="F60" s="47"/>
      <c r="G60" s="47"/>
      <c r="H60" s="47"/>
      <c r="I60" s="8"/>
      <c r="J60" s="8"/>
    </row>
    <row r="61" spans="1:10" s="10" customFormat="1" ht="18" customHeight="1" x14ac:dyDescent="0.55000000000000004">
      <c r="A61" s="13"/>
      <c r="B61" s="59"/>
      <c r="C61" s="57"/>
      <c r="D61" s="44"/>
      <c r="E61" s="44"/>
      <c r="F61" s="47"/>
      <c r="G61" s="47"/>
      <c r="H61" s="47"/>
      <c r="I61" s="8"/>
      <c r="J61" s="8"/>
    </row>
    <row r="62" spans="1:10" s="10" customFormat="1" ht="18" customHeight="1" x14ac:dyDescent="0.55000000000000004">
      <c r="A62" s="13"/>
      <c r="B62" s="59"/>
      <c r="C62" s="57"/>
      <c r="D62" s="44"/>
      <c r="E62" s="44"/>
      <c r="F62" s="47"/>
      <c r="G62" s="47"/>
      <c r="H62" s="47"/>
      <c r="I62" s="8"/>
      <c r="J62" s="8"/>
    </row>
    <row r="63" spans="1:10" s="10" customFormat="1" ht="17.25" customHeight="1" thickBot="1" x14ac:dyDescent="0.6">
      <c r="A63" s="13"/>
      <c r="B63" s="60"/>
      <c r="C63" s="61"/>
      <c r="D63" s="56"/>
      <c r="E63" s="56"/>
      <c r="F63" s="58"/>
      <c r="G63" s="47"/>
      <c r="H63" s="47"/>
      <c r="I63" s="8"/>
      <c r="J63" s="8"/>
    </row>
    <row r="64" spans="1:10" ht="18" customHeight="1" x14ac:dyDescent="0.4">
      <c r="B64" s="38"/>
      <c r="C64" s="39"/>
      <c r="D64" s="40"/>
      <c r="E64" s="40"/>
      <c r="F64" s="30"/>
      <c r="G64" s="30"/>
      <c r="H64" s="35"/>
      <c r="I64" s="8"/>
      <c r="J64" s="8"/>
    </row>
    <row r="65" spans="2:10" ht="18" customHeight="1" x14ac:dyDescent="0.4">
      <c r="B65" s="38"/>
      <c r="C65" s="39"/>
      <c r="D65" s="40"/>
      <c r="E65" s="40"/>
      <c r="F65" s="30"/>
      <c r="G65" s="30"/>
      <c r="H65" s="35"/>
      <c r="I65" s="8"/>
      <c r="J65" s="8"/>
    </row>
    <row r="66" spans="2:10" ht="18" customHeight="1" x14ac:dyDescent="0.4">
      <c r="B66" s="38"/>
      <c r="C66" s="39"/>
      <c r="D66" s="40"/>
      <c r="E66" s="40"/>
      <c r="F66" s="30"/>
      <c r="G66" s="30"/>
      <c r="H66" s="35"/>
      <c r="I66" s="8"/>
      <c r="J66" s="8"/>
    </row>
    <row r="67" spans="2:10" ht="18" customHeight="1" x14ac:dyDescent="0.4">
      <c r="B67" s="38"/>
      <c r="C67" s="39"/>
      <c r="D67" s="40"/>
      <c r="E67" s="40"/>
      <c r="F67" s="30"/>
      <c r="G67" s="30"/>
      <c r="H67" s="35"/>
      <c r="I67" s="8"/>
      <c r="J67" s="8"/>
    </row>
    <row r="68" spans="2:10" ht="18" customHeight="1" x14ac:dyDescent="0.4">
      <c r="B68" s="38"/>
      <c r="C68" s="39"/>
      <c r="D68" s="40"/>
      <c r="E68" s="40"/>
      <c r="F68" s="30"/>
      <c r="G68" s="30"/>
      <c r="H68" s="35"/>
      <c r="I68" s="8"/>
      <c r="J68" s="8"/>
    </row>
    <row r="69" spans="2:10" ht="18" customHeight="1" x14ac:dyDescent="0.4">
      <c r="B69" s="38"/>
      <c r="C69" s="39"/>
      <c r="D69" s="40"/>
      <c r="E69" s="40"/>
      <c r="F69" s="30"/>
      <c r="G69" s="30"/>
      <c r="H69" s="35"/>
      <c r="I69" s="8"/>
      <c r="J69" s="8"/>
    </row>
    <row r="70" spans="2:10" ht="18" customHeight="1" x14ac:dyDescent="0.4">
      <c r="B70" s="38"/>
      <c r="C70" s="39"/>
      <c r="D70" s="40"/>
      <c r="E70" s="40"/>
      <c r="F70" s="30"/>
      <c r="G70" s="30"/>
      <c r="H70" s="35"/>
      <c r="I70" s="8"/>
      <c r="J70" s="8"/>
    </row>
    <row r="71" spans="2:10" ht="18" customHeight="1" x14ac:dyDescent="0.4">
      <c r="B71" s="38"/>
      <c r="C71" s="39"/>
      <c r="D71" s="40"/>
      <c r="E71" s="40"/>
      <c r="F71" s="30"/>
      <c r="G71" s="30"/>
      <c r="H71" s="35"/>
      <c r="I71" s="8"/>
      <c r="J71" s="8"/>
    </row>
    <row r="72" spans="2:10" ht="18" customHeight="1" x14ac:dyDescent="0.4">
      <c r="B72" s="38"/>
      <c r="C72" s="39"/>
      <c r="D72" s="40"/>
      <c r="E72" s="40"/>
      <c r="F72" s="30"/>
      <c r="G72" s="30"/>
      <c r="H72" s="45"/>
      <c r="I72" s="45"/>
      <c r="J72" s="45"/>
    </row>
    <row r="73" spans="2:10" ht="18" customHeight="1" x14ac:dyDescent="0.4">
      <c r="B73" s="38"/>
      <c r="C73" s="39"/>
      <c r="D73" s="40"/>
      <c r="E73" s="40"/>
      <c r="F73" s="30"/>
      <c r="G73" s="30"/>
      <c r="H73" s="45"/>
      <c r="I73" s="45"/>
      <c r="J73" s="45"/>
    </row>
    <row r="74" spans="2:10" ht="18" customHeight="1" x14ac:dyDescent="0.4">
      <c r="B74" s="38"/>
      <c r="C74" s="48"/>
      <c r="D74" s="40"/>
      <c r="E74" s="40"/>
      <c r="F74" s="30"/>
      <c r="G74" s="30"/>
      <c r="H74" s="45"/>
      <c r="I74" s="45"/>
      <c r="J74" s="45"/>
    </row>
    <row r="75" spans="2:10" ht="18" customHeight="1" x14ac:dyDescent="0.4">
      <c r="B75" s="38"/>
      <c r="C75" s="48"/>
      <c r="D75" s="40"/>
      <c r="E75" s="40"/>
      <c r="F75" s="30"/>
      <c r="G75" s="30"/>
      <c r="H75" s="45"/>
      <c r="I75" s="45"/>
      <c r="J75" s="45"/>
    </row>
    <row r="76" spans="2:10" ht="18" customHeight="1" x14ac:dyDescent="0.45">
      <c r="B76" s="48"/>
      <c r="C76" s="48"/>
      <c r="D76" s="8"/>
      <c r="E76" s="8"/>
      <c r="F76" s="8"/>
      <c r="G76" s="8"/>
      <c r="H76" s="8"/>
      <c r="I76" s="8"/>
      <c r="J76" s="8"/>
    </row>
    <row r="77" spans="2:10" ht="18" customHeight="1" x14ac:dyDescent="0.45">
      <c r="B77" s="48"/>
      <c r="C77" s="48"/>
      <c r="D77" s="8"/>
      <c r="E77" s="8"/>
      <c r="F77" s="8"/>
      <c r="G77" s="8"/>
      <c r="H77" s="8"/>
      <c r="I77" s="8"/>
      <c r="J77" s="8"/>
    </row>
    <row r="78" spans="2:10" ht="18" customHeight="1" x14ac:dyDescent="0.45">
      <c r="B78" s="6"/>
      <c r="C78" s="6"/>
      <c r="D78" s="7"/>
      <c r="E78" s="7"/>
      <c r="F78" s="7"/>
      <c r="G78" s="7"/>
      <c r="H78" s="7"/>
      <c r="I78" s="46"/>
    </row>
    <row r="79" spans="2:10" ht="18" customHeight="1" x14ac:dyDescent="0.45">
      <c r="B79" s="6"/>
      <c r="C79" s="6"/>
      <c r="D79" s="7"/>
      <c r="E79" s="7"/>
      <c r="F79" s="7"/>
      <c r="G79" s="7"/>
      <c r="H79" s="7"/>
      <c r="I79" s="7"/>
      <c r="J79" s="46"/>
    </row>
    <row r="80" spans="2:10" ht="18" customHeight="1" x14ac:dyDescent="0.45">
      <c r="B80" s="6"/>
      <c r="C80" s="6"/>
      <c r="D80" s="7"/>
      <c r="E80" s="7"/>
      <c r="F80" s="7"/>
      <c r="G80" s="7"/>
      <c r="H80" s="7"/>
      <c r="I80" s="46"/>
    </row>
    <row r="81" spans="2:10" ht="18" customHeight="1" x14ac:dyDescent="0.45">
      <c r="B81" s="6"/>
      <c r="C81" s="6"/>
      <c r="D81" s="7"/>
      <c r="E81" s="7"/>
      <c r="F81" s="7"/>
      <c r="G81" s="7"/>
      <c r="H81" s="7"/>
      <c r="I81" s="7"/>
    </row>
    <row r="82" spans="2:10" ht="18" customHeight="1" x14ac:dyDescent="0.45">
      <c r="B82" s="6"/>
      <c r="C82" s="6"/>
      <c r="D82" s="7"/>
      <c r="E82" s="7"/>
      <c r="F82" s="7"/>
      <c r="G82" s="7"/>
      <c r="H82" s="7"/>
      <c r="I82" s="7"/>
    </row>
    <row r="83" spans="2:10" ht="18" customHeight="1" x14ac:dyDescent="0.45">
      <c r="B83" s="6"/>
      <c r="C83" s="6"/>
      <c r="D83" s="7"/>
      <c r="E83" s="7"/>
      <c r="F83" s="7"/>
      <c r="G83" s="7"/>
      <c r="H83" s="7"/>
      <c r="I83" s="7"/>
    </row>
    <row r="84" spans="2:10" ht="18" customHeight="1" x14ac:dyDescent="0.45">
      <c r="B84" s="6"/>
      <c r="C84" s="6"/>
      <c r="D84" s="7"/>
      <c r="E84" s="7"/>
      <c r="F84" s="7"/>
      <c r="G84" s="7"/>
      <c r="H84" s="7"/>
      <c r="I84" s="7"/>
    </row>
    <row r="85" spans="2:10" ht="18" customHeight="1" x14ac:dyDescent="0.45">
      <c r="B85" s="6"/>
      <c r="C85" s="6"/>
      <c r="D85" s="7"/>
      <c r="E85" s="7"/>
      <c r="F85" s="7"/>
      <c r="G85" s="7"/>
      <c r="H85" s="7"/>
      <c r="I85" s="7"/>
    </row>
    <row r="86" spans="2:10" ht="18" customHeight="1" x14ac:dyDescent="0.45">
      <c r="B86" s="6"/>
      <c r="C86" s="6"/>
      <c r="D86" s="7"/>
      <c r="E86" s="7"/>
      <c r="F86" s="7"/>
      <c r="G86" s="7"/>
      <c r="H86" s="7"/>
      <c r="I86" s="7"/>
    </row>
    <row r="87" spans="2:10" ht="18" customHeight="1" x14ac:dyDescent="0.45">
      <c r="B87" s="6"/>
      <c r="C87" s="6"/>
      <c r="D87" s="7"/>
      <c r="E87" s="7"/>
      <c r="F87" s="7"/>
      <c r="G87" s="7"/>
      <c r="H87" s="7"/>
      <c r="I87" s="7"/>
    </row>
    <row r="88" spans="2:10" ht="18" customHeight="1" x14ac:dyDescent="0.45">
      <c r="B88" s="6"/>
      <c r="C88" s="6"/>
      <c r="D88" s="7"/>
      <c r="E88" s="7"/>
      <c r="F88" s="7"/>
      <c r="G88" s="7"/>
      <c r="H88" s="7"/>
      <c r="I88" s="7"/>
    </row>
    <row r="89" spans="2:10" ht="18" customHeight="1" x14ac:dyDescent="0.45">
      <c r="B89" s="6"/>
      <c r="C89" s="6"/>
      <c r="D89" s="7"/>
      <c r="E89" s="7"/>
      <c r="F89" s="7"/>
      <c r="G89" s="7"/>
      <c r="H89" s="7"/>
      <c r="I89" s="7"/>
    </row>
    <row r="90" spans="2:10" ht="18" customHeight="1" x14ac:dyDescent="0.45">
      <c r="B90" s="53" t="s">
        <v>30</v>
      </c>
      <c r="C90" s="54"/>
      <c r="D90" s="55"/>
      <c r="E90" s="55"/>
      <c r="F90" s="55"/>
      <c r="G90" s="55"/>
      <c r="H90" s="55"/>
      <c r="I90" s="55"/>
      <c r="J90" s="55"/>
    </row>
    <row r="91" spans="2:10" ht="18" customHeight="1" x14ac:dyDescent="0.45">
      <c r="B91" s="53" t="s">
        <v>31</v>
      </c>
      <c r="C91" s="54"/>
      <c r="D91" s="55"/>
      <c r="E91" s="55"/>
      <c r="F91" s="55"/>
      <c r="G91" s="55"/>
      <c r="H91" s="55"/>
      <c r="I91" s="55"/>
      <c r="J91" s="55"/>
    </row>
    <row r="92" spans="2:10" ht="18" customHeight="1" x14ac:dyDescent="0.45">
      <c r="B92" s="53" t="s">
        <v>32</v>
      </c>
      <c r="C92" s="54"/>
      <c r="D92" s="55"/>
      <c r="E92" s="55"/>
      <c r="F92" s="55"/>
      <c r="G92" s="55"/>
      <c r="H92" s="55"/>
      <c r="I92" s="55"/>
      <c r="J92" s="55"/>
    </row>
    <row r="93" spans="2:10" ht="18" customHeight="1" x14ac:dyDescent="0.45">
      <c r="B93" s="53" t="s">
        <v>33</v>
      </c>
      <c r="C93" s="54"/>
      <c r="D93" s="55"/>
      <c r="E93" s="55"/>
      <c r="F93" s="55"/>
      <c r="G93" s="55"/>
      <c r="H93" s="55"/>
      <c r="I93" s="55"/>
      <c r="J93" s="55"/>
    </row>
    <row r="94" spans="2:10" ht="18" customHeight="1" x14ac:dyDescent="0.45">
      <c r="B94" s="53" t="s">
        <v>34</v>
      </c>
      <c r="C94" s="54"/>
      <c r="D94" s="55"/>
      <c r="E94" s="55"/>
      <c r="F94" s="55"/>
      <c r="G94" s="55"/>
      <c r="H94" s="55"/>
      <c r="I94" s="55"/>
      <c r="J94" s="55"/>
    </row>
    <row r="95" spans="2:10" ht="18" customHeight="1" x14ac:dyDescent="0.45">
      <c r="B95" s="50"/>
      <c r="C95" s="51"/>
      <c r="D95" s="52"/>
      <c r="E95" s="52"/>
      <c r="F95" s="52"/>
      <c r="G95" s="52"/>
      <c r="H95" s="7"/>
      <c r="I95" s="7"/>
    </row>
    <row r="96" spans="2:10" ht="18" customHeight="1" x14ac:dyDescent="0.45">
      <c r="B96" s="50"/>
      <c r="C96" s="51"/>
      <c r="D96" s="52"/>
      <c r="E96" s="52"/>
      <c r="F96" s="52"/>
      <c r="G96" s="52"/>
      <c r="H96" s="7"/>
      <c r="I96" s="7"/>
    </row>
    <row r="97" spans="2:9" ht="18" customHeight="1" x14ac:dyDescent="0.45">
      <c r="B97" s="50"/>
      <c r="C97" s="51"/>
      <c r="D97" s="52"/>
      <c r="E97" s="52"/>
      <c r="F97" s="52"/>
      <c r="G97" s="52"/>
      <c r="H97" s="7"/>
      <c r="I97" s="7"/>
    </row>
    <row r="98" spans="2:9" ht="18" customHeight="1" x14ac:dyDescent="0.45">
      <c r="B98" s="6"/>
      <c r="C98" s="6"/>
      <c r="D98" s="7"/>
      <c r="E98" s="7"/>
      <c r="F98" s="7"/>
      <c r="G98" s="7"/>
      <c r="H98" s="7"/>
      <c r="I98" s="7"/>
    </row>
    <row r="99" spans="2:9" ht="18" customHeight="1" x14ac:dyDescent="0.45">
      <c r="B99" s="6"/>
      <c r="C99" s="6"/>
      <c r="D99" s="7"/>
      <c r="E99" s="7"/>
      <c r="F99" s="7"/>
      <c r="G99" s="7"/>
      <c r="H99" s="7"/>
      <c r="I99" s="7"/>
    </row>
    <row r="100" spans="2:9" ht="18" customHeight="1" x14ac:dyDescent="0.45">
      <c r="B100" s="6"/>
      <c r="C100" s="6"/>
      <c r="D100" s="7"/>
      <c r="E100" s="7"/>
      <c r="F100" s="7"/>
      <c r="G100" s="7"/>
      <c r="H100" s="7"/>
      <c r="I100" s="7"/>
    </row>
    <row r="101" spans="2:9" ht="18" customHeight="1" x14ac:dyDescent="0.45">
      <c r="B101" s="6"/>
      <c r="C101" s="6"/>
      <c r="D101" s="7"/>
      <c r="E101" s="7"/>
      <c r="F101" s="7"/>
      <c r="G101" s="7"/>
      <c r="H101" s="7"/>
      <c r="I101" s="7"/>
    </row>
    <row r="102" spans="2:9" ht="18" customHeight="1" x14ac:dyDescent="0.45">
      <c r="B102" s="211"/>
      <c r="C102" s="212"/>
      <c r="D102" s="213"/>
      <c r="E102" s="213"/>
      <c r="F102" s="213"/>
      <c r="G102" s="7"/>
      <c r="H102" s="7"/>
      <c r="I102" s="7"/>
    </row>
    <row r="103" spans="2:9" ht="18" customHeight="1" x14ac:dyDescent="0.45">
      <c r="B103" s="211"/>
      <c r="C103" s="211"/>
      <c r="D103" s="216"/>
      <c r="E103" s="216"/>
      <c r="F103" s="216"/>
      <c r="G103" s="7"/>
      <c r="H103" s="7"/>
      <c r="I103" s="7"/>
    </row>
    <row r="104" spans="2:9" ht="18" x14ac:dyDescent="0.55000000000000004">
      <c r="B104" s="120"/>
      <c r="C104" s="110"/>
      <c r="D104" s="89"/>
      <c r="E104" s="111"/>
      <c r="F104" s="111"/>
      <c r="G104" s="7"/>
      <c r="H104" s="7"/>
      <c r="I104" s="7"/>
    </row>
    <row r="105" spans="2:9" ht="18" x14ac:dyDescent="0.55000000000000004">
      <c r="B105" s="120"/>
      <c r="C105" s="110"/>
      <c r="D105" s="89"/>
      <c r="E105" s="111"/>
      <c r="F105" s="111"/>
      <c r="G105" s="7"/>
      <c r="H105" s="7"/>
      <c r="I105" s="7"/>
    </row>
    <row r="106" spans="2:9" ht="18" x14ac:dyDescent="0.55000000000000004">
      <c r="B106" s="120"/>
      <c r="C106" s="110"/>
      <c r="D106" s="89"/>
      <c r="E106" s="111"/>
      <c r="F106" s="111"/>
      <c r="G106" s="7"/>
      <c r="H106" s="7"/>
      <c r="I106" s="7"/>
    </row>
    <row r="107" spans="2:9" ht="18" customHeight="1" x14ac:dyDescent="0.55000000000000004">
      <c r="B107" s="120"/>
      <c r="C107" s="110"/>
      <c r="D107" s="89"/>
      <c r="E107" s="111"/>
      <c r="F107" s="111"/>
      <c r="G107" s="7"/>
      <c r="H107" s="7"/>
      <c r="I107" s="7"/>
    </row>
    <row r="108" spans="2:9" ht="18" customHeight="1" x14ac:dyDescent="0.55000000000000004">
      <c r="B108" s="120"/>
      <c r="C108" s="110"/>
      <c r="D108" s="89"/>
      <c r="E108" s="111"/>
      <c r="F108" s="111"/>
      <c r="G108" s="7"/>
      <c r="H108" s="7"/>
      <c r="I108" s="7"/>
    </row>
    <row r="109" spans="2:9" ht="18" customHeight="1" x14ac:dyDescent="0.55000000000000004">
      <c r="B109" s="120"/>
      <c r="C109" s="110"/>
      <c r="D109" s="89"/>
      <c r="E109" s="111"/>
      <c r="F109" s="111"/>
      <c r="G109" s="7"/>
      <c r="H109" s="7"/>
      <c r="I109" s="7"/>
    </row>
    <row r="110" spans="2:9" ht="18" customHeight="1" x14ac:dyDescent="0.55000000000000004">
      <c r="B110" s="120"/>
      <c r="C110" s="110"/>
      <c r="D110" s="89"/>
      <c r="E110" s="111"/>
      <c r="F110" s="111"/>
    </row>
    <row r="111" spans="2:9" ht="18" customHeight="1" x14ac:dyDescent="0.55000000000000004">
      <c r="B111" s="120"/>
      <c r="C111" s="110"/>
      <c r="D111" s="89"/>
      <c r="E111" s="111"/>
      <c r="F111" s="111"/>
    </row>
    <row r="112" spans="2:9" ht="18" customHeight="1" x14ac:dyDescent="0.55000000000000004">
      <c r="B112" s="120"/>
      <c r="C112" s="110"/>
      <c r="D112" s="89"/>
      <c r="E112" s="111"/>
      <c r="F112" s="111"/>
    </row>
    <row r="113" spans="2:6" ht="18" customHeight="1" x14ac:dyDescent="0.55000000000000004">
      <c r="B113" s="120"/>
      <c r="C113" s="110"/>
      <c r="D113" s="89"/>
      <c r="E113" s="111"/>
      <c r="F113" s="111"/>
    </row>
    <row r="114" spans="2:6" ht="18" customHeight="1" x14ac:dyDescent="0.55000000000000004">
      <c r="B114" s="120"/>
      <c r="C114" s="110"/>
      <c r="D114" s="89"/>
      <c r="E114" s="111"/>
      <c r="F114" s="111"/>
    </row>
    <row r="115" spans="2:6" ht="18" customHeight="1" x14ac:dyDescent="0.55000000000000004">
      <c r="B115" s="120"/>
      <c r="C115" s="110"/>
      <c r="D115" s="89"/>
      <c r="E115" s="111"/>
      <c r="F115" s="111"/>
    </row>
    <row r="120" spans="2:6" ht="12.75" customHeight="1" x14ac:dyDescent="0.45"/>
    <row r="122" spans="2:6" ht="12.75" customHeight="1" x14ac:dyDescent="0.45"/>
    <row r="128" spans="2:6" ht="12.75" customHeight="1" x14ac:dyDescent="0.45"/>
    <row r="131" ht="12.75" customHeight="1" x14ac:dyDescent="0.45"/>
    <row r="136" ht="12.75" customHeight="1" x14ac:dyDescent="0.45"/>
    <row r="139" ht="12.75" customHeight="1" x14ac:dyDescent="0.45"/>
    <row r="145" ht="12.75" customHeight="1" x14ac:dyDescent="0.45"/>
  </sheetData>
  <mergeCells count="54">
    <mergeCell ref="F102:F103"/>
    <mergeCell ref="B102:B103"/>
    <mergeCell ref="C102:C103"/>
    <mergeCell ref="D102:D103"/>
    <mergeCell ref="E102:E103"/>
    <mergeCell ref="B52:H52"/>
    <mergeCell ref="B53:B54"/>
    <mergeCell ref="C53:C54"/>
    <mergeCell ref="D53:D54"/>
    <mergeCell ref="E53:E54"/>
    <mergeCell ref="F53:F54"/>
    <mergeCell ref="G53:G54"/>
    <mergeCell ref="H53:H54"/>
    <mergeCell ref="I27:I28"/>
    <mergeCell ref="B43:I43"/>
    <mergeCell ref="B44:B45"/>
    <mergeCell ref="C44:C45"/>
    <mergeCell ref="D44:D45"/>
    <mergeCell ref="E44:E45"/>
    <mergeCell ref="F44:F45"/>
    <mergeCell ref="G44:G45"/>
    <mergeCell ref="H44:H45"/>
    <mergeCell ref="I44:I45"/>
    <mergeCell ref="H19:H20"/>
    <mergeCell ref="I19:I20"/>
    <mergeCell ref="B26:I26"/>
    <mergeCell ref="B27:B28"/>
    <mergeCell ref="C27:C28"/>
    <mergeCell ref="D27:D28"/>
    <mergeCell ref="E27:E28"/>
    <mergeCell ref="F27:F28"/>
    <mergeCell ref="G27:G28"/>
    <mergeCell ref="H27:H28"/>
    <mergeCell ref="B19:B20"/>
    <mergeCell ref="C19:C20"/>
    <mergeCell ref="D19:D20"/>
    <mergeCell ref="E19:E20"/>
    <mergeCell ref="F19:F20"/>
    <mergeCell ref="G19:G20"/>
    <mergeCell ref="B18:I18"/>
    <mergeCell ref="B9:G9"/>
    <mergeCell ref="B10:I10"/>
    <mergeCell ref="B11:B12"/>
    <mergeCell ref="C11:C12"/>
    <mergeCell ref="D11:D12"/>
    <mergeCell ref="E11:E12"/>
    <mergeCell ref="F11:F12"/>
    <mergeCell ref="H11:H12"/>
    <mergeCell ref="I11:I12"/>
    <mergeCell ref="J11:J12"/>
    <mergeCell ref="G11:G12"/>
    <mergeCell ref="A6:I6"/>
    <mergeCell ref="A7:I7"/>
    <mergeCell ref="A8:I8"/>
  </mergeCells>
  <pageMargins left="0.70866141732283472" right="0.70866141732283472" top="0.59055118110236227" bottom="0.59055118110236227" header="0.31496062992125984" footer="0.31496062992125984"/>
  <pageSetup scale="53" orientation="portrait" r:id="rId1"/>
  <rowBreaks count="1" manualBreakCount="1">
    <brk id="37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5D202-B652-4E47-AAFB-13E3C98DEA17}">
  <sheetPr>
    <tabColor rgb="FF0070C0"/>
  </sheetPr>
  <dimension ref="A1:K127"/>
  <sheetViews>
    <sheetView view="pageBreakPreview" zoomScaleNormal="100" zoomScaleSheetLayoutView="100" zoomScalePageLayoutView="110" workbookViewId="0"/>
  </sheetViews>
  <sheetFormatPr defaultColWidth="8.6640625" defaultRowHeight="17.25" x14ac:dyDescent="0.45"/>
  <cols>
    <col min="1" max="1" width="6.6640625" style="13" customWidth="1"/>
    <col min="2" max="2" width="23.46484375" style="1" customWidth="1"/>
    <col min="3" max="3" width="12" style="1" customWidth="1"/>
    <col min="4" max="4" width="12.4648437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8.6640625" style="7" customWidth="1"/>
    <col min="11" max="11" width="33.46484375" style="3" customWidth="1"/>
    <col min="12" max="12" width="5" style="3" customWidth="1"/>
    <col min="13" max="16384" width="8.6640625" style="3"/>
  </cols>
  <sheetData>
    <row r="1" spans="1:10" x14ac:dyDescent="0.45">
      <c r="B1" s="6"/>
      <c r="C1" s="6"/>
      <c r="D1" s="7"/>
      <c r="E1" s="7"/>
      <c r="F1" s="7"/>
      <c r="G1" s="7"/>
      <c r="H1" s="7"/>
      <c r="I1" s="7"/>
    </row>
    <row r="2" spans="1:10" x14ac:dyDescent="0.45">
      <c r="B2" s="6"/>
      <c r="C2" s="6"/>
      <c r="D2" s="7"/>
      <c r="E2" s="7"/>
      <c r="F2" s="7"/>
      <c r="G2" s="7"/>
      <c r="H2" s="7"/>
      <c r="I2" s="7"/>
    </row>
    <row r="3" spans="1:10" x14ac:dyDescent="0.45">
      <c r="B3" s="6"/>
      <c r="C3" s="6"/>
      <c r="D3" s="7"/>
      <c r="E3" s="7"/>
      <c r="F3" s="7"/>
      <c r="G3" s="7"/>
      <c r="H3" s="7"/>
      <c r="I3" s="7"/>
    </row>
    <row r="4" spans="1:10" ht="29.25" customHeight="1" x14ac:dyDescent="0.45">
      <c r="B4" s="6"/>
      <c r="C4" s="6"/>
      <c r="D4" s="7"/>
      <c r="E4" s="7"/>
      <c r="F4" s="7"/>
      <c r="G4" s="7"/>
      <c r="H4" s="7"/>
      <c r="I4" s="7"/>
    </row>
    <row r="5" spans="1:10" ht="29.25" customHeight="1" x14ac:dyDescent="0.45">
      <c r="B5" s="6"/>
      <c r="C5" s="6"/>
      <c r="D5" s="7"/>
      <c r="E5" s="7"/>
      <c r="F5" s="7"/>
      <c r="G5" s="7"/>
      <c r="H5" s="7"/>
      <c r="I5" s="7"/>
    </row>
    <row r="6" spans="1:10" s="21" customFormat="1" ht="44.25" x14ac:dyDescent="0.45">
      <c r="A6" s="205" t="s">
        <v>43</v>
      </c>
      <c r="B6" s="205"/>
      <c r="C6" s="205"/>
      <c r="D6" s="205"/>
      <c r="E6" s="205"/>
      <c r="F6" s="205"/>
      <c r="G6" s="205"/>
      <c r="H6" s="205"/>
      <c r="I6" s="205"/>
    </row>
    <row r="7" spans="1:10" s="21" customFormat="1" ht="44.25" x14ac:dyDescent="0.45">
      <c r="A7" s="205" t="s">
        <v>1</v>
      </c>
      <c r="B7" s="205"/>
      <c r="C7" s="205"/>
      <c r="D7" s="205"/>
      <c r="E7" s="205"/>
      <c r="F7" s="205"/>
      <c r="G7" s="205"/>
      <c r="H7" s="205"/>
      <c r="I7" s="205"/>
    </row>
    <row r="8" spans="1:10" s="4" customFormat="1" ht="34.9" x14ac:dyDescent="0.45">
      <c r="A8" s="207" t="str">
        <f>MELBOURNE!A7</f>
        <v>25th NOV 2024</v>
      </c>
      <c r="B8" s="207"/>
      <c r="C8" s="207"/>
      <c r="D8" s="207"/>
      <c r="E8" s="207"/>
      <c r="F8" s="207"/>
      <c r="G8" s="207"/>
      <c r="H8" s="207"/>
      <c r="I8" s="207"/>
      <c r="J8" s="21"/>
    </row>
    <row r="9" spans="1:10" s="4" customFormat="1" ht="17.25" customHeight="1" x14ac:dyDescent="0.45">
      <c r="A9" s="80"/>
      <c r="B9" s="80"/>
      <c r="C9" s="80"/>
      <c r="D9" s="80"/>
      <c r="E9" s="80"/>
      <c r="F9" s="80"/>
      <c r="G9" s="80"/>
      <c r="H9" s="80"/>
      <c r="I9" s="80"/>
      <c r="J9" s="21"/>
    </row>
    <row r="10" spans="1:10" ht="18" x14ac:dyDescent="0.55000000000000004">
      <c r="B10" s="81"/>
      <c r="C10" s="37"/>
      <c r="D10" s="25"/>
      <c r="E10" s="25"/>
      <c r="F10" s="25"/>
      <c r="G10" s="25"/>
      <c r="H10" s="44"/>
      <c r="I10" s="11"/>
      <c r="J10" s="8"/>
    </row>
    <row r="11" spans="1:10" ht="31.15" thickBot="1" x14ac:dyDescent="0.95">
      <c r="B11" s="206" t="s">
        <v>14</v>
      </c>
      <c r="C11" s="206"/>
      <c r="D11" s="206"/>
      <c r="E11" s="206"/>
      <c r="F11" s="206"/>
      <c r="G11" s="206"/>
      <c r="H11" s="206"/>
      <c r="I11" s="206"/>
      <c r="J11" s="8"/>
    </row>
    <row r="12" spans="1:10" ht="12.75" customHeight="1" x14ac:dyDescent="0.45">
      <c r="B12" s="276" t="s">
        <v>3</v>
      </c>
      <c r="C12" s="278" t="s">
        <v>4</v>
      </c>
      <c r="D12" s="252" t="s">
        <v>36</v>
      </c>
      <c r="E12" s="252" t="s">
        <v>44</v>
      </c>
      <c r="F12" s="252" t="s">
        <v>15</v>
      </c>
      <c r="G12" s="252" t="s">
        <v>39</v>
      </c>
      <c r="H12" s="252" t="s">
        <v>16</v>
      </c>
      <c r="I12" s="243" t="s">
        <v>17</v>
      </c>
      <c r="J12" s="243" t="s">
        <v>60</v>
      </c>
    </row>
    <row r="13" spans="1:10" ht="24.75" customHeight="1" thickBot="1" x14ac:dyDescent="0.5">
      <c r="B13" s="277"/>
      <c r="C13" s="277"/>
      <c r="D13" s="279"/>
      <c r="E13" s="279"/>
      <c r="F13" s="279"/>
      <c r="G13" s="253"/>
      <c r="H13" s="253"/>
      <c r="I13" s="275"/>
      <c r="J13" s="275"/>
    </row>
    <row r="14" spans="1:10" ht="18.75" customHeight="1" x14ac:dyDescent="0.55000000000000004">
      <c r="B14" s="26" t="s">
        <v>54</v>
      </c>
      <c r="C14" s="87" t="s">
        <v>86</v>
      </c>
      <c r="D14" s="34">
        <v>45624</v>
      </c>
      <c r="E14" s="34">
        <v>45631</v>
      </c>
      <c r="F14" s="34">
        <v>45641</v>
      </c>
      <c r="G14" s="68">
        <f>E14+20</f>
        <v>45651</v>
      </c>
      <c r="H14" s="68">
        <f>E14+18</f>
        <v>45649</v>
      </c>
      <c r="I14" s="68">
        <f>E14+21</f>
        <v>45652</v>
      </c>
      <c r="J14" s="69">
        <f>F14+17</f>
        <v>45658</v>
      </c>
    </row>
    <row r="15" spans="1:10" ht="18" x14ac:dyDescent="0.55000000000000004">
      <c r="B15" s="26" t="s">
        <v>56</v>
      </c>
      <c r="C15" s="87" t="s">
        <v>103</v>
      </c>
      <c r="D15" s="34">
        <v>45635</v>
      </c>
      <c r="E15" s="34">
        <v>45642</v>
      </c>
      <c r="F15" s="34">
        <v>45655</v>
      </c>
      <c r="G15" s="34">
        <f t="shared" ref="G15:G17" si="0">E15+20</f>
        <v>45662</v>
      </c>
      <c r="H15" s="34">
        <f t="shared" ref="H15:H17" si="1">E15+18</f>
        <v>45660</v>
      </c>
      <c r="I15" s="34">
        <f>E15+21</f>
        <v>45663</v>
      </c>
      <c r="J15" s="31">
        <f t="shared" ref="J15:J17" si="2">F15+17</f>
        <v>45672</v>
      </c>
    </row>
    <row r="16" spans="1:10" ht="18" x14ac:dyDescent="0.55000000000000004">
      <c r="B16" s="26" t="s">
        <v>110</v>
      </c>
      <c r="C16" s="87" t="s">
        <v>115</v>
      </c>
      <c r="D16" s="34">
        <v>45643</v>
      </c>
      <c r="E16" s="34">
        <v>45650</v>
      </c>
      <c r="F16" s="34">
        <v>45296</v>
      </c>
      <c r="G16" s="34">
        <f t="shared" si="0"/>
        <v>45670</v>
      </c>
      <c r="H16" s="34">
        <f t="shared" si="1"/>
        <v>45668</v>
      </c>
      <c r="I16" s="34">
        <f t="shared" ref="I16:I17" si="3">E16+21</f>
        <v>45671</v>
      </c>
      <c r="J16" s="31">
        <f t="shared" si="2"/>
        <v>45313</v>
      </c>
    </row>
    <row r="17" spans="1:11" ht="18.75" customHeight="1" thickBot="1" x14ac:dyDescent="0.6">
      <c r="B17" s="27" t="s">
        <v>54</v>
      </c>
      <c r="C17" s="28" t="s">
        <v>134</v>
      </c>
      <c r="D17" s="29">
        <v>45297</v>
      </c>
      <c r="E17" s="29">
        <v>45304</v>
      </c>
      <c r="F17" s="29">
        <v>45310</v>
      </c>
      <c r="G17" s="29">
        <f t="shared" si="0"/>
        <v>45324</v>
      </c>
      <c r="H17" s="29">
        <f t="shared" si="1"/>
        <v>45322</v>
      </c>
      <c r="I17" s="29">
        <f t="shared" si="3"/>
        <v>45325</v>
      </c>
      <c r="J17" s="32">
        <f t="shared" si="2"/>
        <v>45327</v>
      </c>
    </row>
    <row r="18" spans="1:11" ht="18.75" customHeight="1" x14ac:dyDescent="0.45">
      <c r="B18" s="80"/>
      <c r="C18" s="80"/>
      <c r="D18" s="80"/>
      <c r="E18" s="80"/>
      <c r="F18" s="80"/>
      <c r="G18" s="80"/>
      <c r="H18" s="80"/>
      <c r="I18" s="80"/>
      <c r="J18" s="8"/>
    </row>
    <row r="19" spans="1:11" ht="35.25" customHeight="1" thickBot="1" x14ac:dyDescent="0.95">
      <c r="B19" s="206" t="s">
        <v>68</v>
      </c>
      <c r="C19" s="206"/>
      <c r="D19" s="206"/>
      <c r="E19" s="206"/>
      <c r="F19" s="206"/>
      <c r="G19" s="206"/>
      <c r="H19" s="206"/>
      <c r="I19" s="206"/>
      <c r="J19" s="8"/>
      <c r="K19" s="10"/>
    </row>
    <row r="20" spans="1:11" ht="18" customHeight="1" thickBot="1" x14ac:dyDescent="0.5">
      <c r="B20" s="260" t="s">
        <v>3</v>
      </c>
      <c r="C20" s="273" t="s">
        <v>4</v>
      </c>
      <c r="D20" s="183" t="s">
        <v>36</v>
      </c>
      <c r="E20" s="183" t="s">
        <v>44</v>
      </c>
      <c r="F20" s="183" t="s">
        <v>15</v>
      </c>
      <c r="G20" s="183" t="s">
        <v>18</v>
      </c>
      <c r="H20" s="183" t="s">
        <v>62</v>
      </c>
      <c r="I20" s="185" t="s">
        <v>63</v>
      </c>
      <c r="J20" s="8"/>
      <c r="K20" s="10"/>
    </row>
    <row r="21" spans="1:11" ht="18" customHeight="1" thickBot="1" x14ac:dyDescent="0.5">
      <c r="B21" s="264"/>
      <c r="C21" s="264"/>
      <c r="D21" s="184"/>
      <c r="E21" s="184"/>
      <c r="F21" s="184"/>
      <c r="G21" s="257"/>
      <c r="H21" s="184"/>
      <c r="I21" s="186"/>
      <c r="J21" s="8"/>
      <c r="K21" s="10"/>
    </row>
    <row r="22" spans="1:11" s="10" customFormat="1" ht="18.75" customHeight="1" x14ac:dyDescent="0.55000000000000004">
      <c r="A22" s="13"/>
      <c r="B22" s="101" t="str">
        <f t="shared" ref="B22:E25" si="4">B14</f>
        <v>OOCL CHICAGO</v>
      </c>
      <c r="C22" s="102" t="str">
        <f t="shared" si="4"/>
        <v>105N</v>
      </c>
      <c r="D22" s="68">
        <f t="shared" si="4"/>
        <v>45624</v>
      </c>
      <c r="E22" s="68">
        <f t="shared" si="4"/>
        <v>45631</v>
      </c>
      <c r="F22" s="68">
        <f>E22+6</f>
        <v>45637</v>
      </c>
      <c r="G22" s="68">
        <f>E22+31</f>
        <v>45662</v>
      </c>
      <c r="H22" s="68">
        <f>E22+28</f>
        <v>45659</v>
      </c>
      <c r="I22" s="31">
        <f>F22+28</f>
        <v>45665</v>
      </c>
      <c r="J22" s="8"/>
    </row>
    <row r="23" spans="1:11" s="10" customFormat="1" ht="18.75" customHeight="1" x14ac:dyDescent="0.55000000000000004">
      <c r="A23" s="13"/>
      <c r="B23" s="26" t="str">
        <f t="shared" si="4"/>
        <v>COSCO GENOA</v>
      </c>
      <c r="C23" s="87" t="str">
        <f t="shared" si="4"/>
        <v>087N</v>
      </c>
      <c r="D23" s="34">
        <f t="shared" si="4"/>
        <v>45635</v>
      </c>
      <c r="E23" s="34">
        <f t="shared" si="4"/>
        <v>45642</v>
      </c>
      <c r="F23" s="34">
        <f t="shared" ref="F23:F25" si="5">E23+6</f>
        <v>45648</v>
      </c>
      <c r="G23" s="34">
        <f>E23+31</f>
        <v>45673</v>
      </c>
      <c r="H23" s="34">
        <f t="shared" ref="H23:I25" si="6">E23+28</f>
        <v>45670</v>
      </c>
      <c r="I23" s="31">
        <f>F23+28</f>
        <v>45676</v>
      </c>
      <c r="J23" s="8"/>
    </row>
    <row r="24" spans="1:11" s="10" customFormat="1" ht="18.75" customHeight="1" x14ac:dyDescent="0.55000000000000004">
      <c r="A24" s="13"/>
      <c r="B24" s="26" t="str">
        <f t="shared" si="4"/>
        <v>OOCL PANAMA</v>
      </c>
      <c r="C24" s="87" t="str">
        <f t="shared" si="4"/>
        <v>319N</v>
      </c>
      <c r="D24" s="34">
        <f t="shared" si="4"/>
        <v>45643</v>
      </c>
      <c r="E24" s="34">
        <f t="shared" si="4"/>
        <v>45650</v>
      </c>
      <c r="F24" s="34">
        <f t="shared" si="5"/>
        <v>45656</v>
      </c>
      <c r="G24" s="34">
        <f t="shared" ref="G24" si="7">E24+31</f>
        <v>45681</v>
      </c>
      <c r="H24" s="34">
        <f t="shared" si="6"/>
        <v>45678</v>
      </c>
      <c r="I24" s="31">
        <f t="shared" si="6"/>
        <v>45684</v>
      </c>
      <c r="J24" s="8"/>
    </row>
    <row r="25" spans="1:11" s="10" customFormat="1" ht="18.75" customHeight="1" thickBot="1" x14ac:dyDescent="0.6">
      <c r="A25" s="13"/>
      <c r="B25" s="26" t="str">
        <f t="shared" si="4"/>
        <v>OOCL CHICAGO</v>
      </c>
      <c r="C25" s="87" t="str">
        <f t="shared" si="4"/>
        <v>106N</v>
      </c>
      <c r="D25" s="34">
        <f t="shared" si="4"/>
        <v>45297</v>
      </c>
      <c r="E25" s="34">
        <f t="shared" si="4"/>
        <v>45304</v>
      </c>
      <c r="F25" s="34">
        <f t="shared" si="5"/>
        <v>45310</v>
      </c>
      <c r="G25" s="29">
        <f>E25+31</f>
        <v>45335</v>
      </c>
      <c r="H25" s="29">
        <f>E25+28</f>
        <v>45332</v>
      </c>
      <c r="I25" s="32">
        <f t="shared" si="6"/>
        <v>45338</v>
      </c>
      <c r="J25" s="8"/>
    </row>
    <row r="26" spans="1:11" ht="36.75" customHeight="1" thickBot="1" x14ac:dyDescent="0.95">
      <c r="B26" s="204" t="s">
        <v>19</v>
      </c>
      <c r="C26" s="204"/>
      <c r="D26" s="204"/>
      <c r="E26" s="204"/>
      <c r="F26" s="204"/>
      <c r="G26" s="204"/>
      <c r="H26" s="204"/>
      <c r="I26" s="204"/>
      <c r="J26" s="8"/>
    </row>
    <row r="27" spans="1:11" ht="18" customHeight="1" x14ac:dyDescent="0.45">
      <c r="B27" s="260" t="s">
        <v>3</v>
      </c>
      <c r="C27" s="273" t="s">
        <v>4</v>
      </c>
      <c r="D27" s="183" t="s">
        <v>36</v>
      </c>
      <c r="E27" s="183" t="s">
        <v>44</v>
      </c>
      <c r="F27" s="183" t="s">
        <v>15</v>
      </c>
      <c r="G27" s="280" t="s">
        <v>20</v>
      </c>
      <c r="H27" s="252" t="s">
        <v>21</v>
      </c>
      <c r="I27" s="252" t="s">
        <v>22</v>
      </c>
      <c r="J27" s="8"/>
    </row>
    <row r="28" spans="1:11" ht="18" customHeight="1" thickBot="1" x14ac:dyDescent="0.5">
      <c r="B28" s="264"/>
      <c r="C28" s="264"/>
      <c r="D28" s="184"/>
      <c r="E28" s="184"/>
      <c r="F28" s="184"/>
      <c r="G28" s="281"/>
      <c r="H28" s="253"/>
      <c r="I28" s="253"/>
      <c r="J28" s="8"/>
    </row>
    <row r="29" spans="1:11" s="10" customFormat="1" ht="20.25" customHeight="1" x14ac:dyDescent="0.55000000000000004">
      <c r="A29" s="13"/>
      <c r="B29" s="101" t="str">
        <f t="shared" ref="B29:E32" si="8">B14</f>
        <v>OOCL CHICAGO</v>
      </c>
      <c r="C29" s="102" t="str">
        <f t="shared" si="8"/>
        <v>105N</v>
      </c>
      <c r="D29" s="68">
        <f t="shared" si="8"/>
        <v>45624</v>
      </c>
      <c r="E29" s="68">
        <f t="shared" si="8"/>
        <v>45631</v>
      </c>
      <c r="F29" s="68">
        <f>E29+6</f>
        <v>45637</v>
      </c>
      <c r="G29" s="68">
        <f>E29+48</f>
        <v>45679</v>
      </c>
      <c r="H29" s="68">
        <f>E29+48</f>
        <v>45679</v>
      </c>
      <c r="I29" s="69">
        <f>E29+45</f>
        <v>45676</v>
      </c>
      <c r="J29" s="8"/>
    </row>
    <row r="30" spans="1:11" s="10" customFormat="1" ht="20.25" customHeight="1" x14ac:dyDescent="0.55000000000000004">
      <c r="A30" s="13"/>
      <c r="B30" s="26" t="str">
        <f t="shared" si="8"/>
        <v>COSCO GENOA</v>
      </c>
      <c r="C30" s="87" t="str">
        <f t="shared" si="8"/>
        <v>087N</v>
      </c>
      <c r="D30" s="34">
        <f t="shared" si="8"/>
        <v>45635</v>
      </c>
      <c r="E30" s="34">
        <f t="shared" si="8"/>
        <v>45642</v>
      </c>
      <c r="F30" s="34">
        <f t="shared" ref="F30:F32" si="9">E30+6</f>
        <v>45648</v>
      </c>
      <c r="G30" s="34">
        <f t="shared" ref="G30:G32" si="10">E30+48</f>
        <v>45690</v>
      </c>
      <c r="H30" s="34">
        <f t="shared" ref="H30:H32" si="11">E30+48</f>
        <v>45690</v>
      </c>
      <c r="I30" s="31">
        <f t="shared" ref="I30:I32" si="12">E30+45</f>
        <v>45687</v>
      </c>
      <c r="J30" s="8"/>
    </row>
    <row r="31" spans="1:11" s="10" customFormat="1" ht="20.25" customHeight="1" x14ac:dyDescent="0.55000000000000004">
      <c r="A31" s="13"/>
      <c r="B31" s="26" t="str">
        <f t="shared" si="8"/>
        <v>OOCL PANAMA</v>
      </c>
      <c r="C31" s="87" t="str">
        <f t="shared" si="8"/>
        <v>319N</v>
      </c>
      <c r="D31" s="34">
        <f t="shared" si="8"/>
        <v>45643</v>
      </c>
      <c r="E31" s="34">
        <f t="shared" si="8"/>
        <v>45650</v>
      </c>
      <c r="F31" s="34">
        <f t="shared" si="9"/>
        <v>45656</v>
      </c>
      <c r="G31" s="34">
        <f t="shared" si="10"/>
        <v>45698</v>
      </c>
      <c r="H31" s="34">
        <f t="shared" si="11"/>
        <v>45698</v>
      </c>
      <c r="I31" s="31">
        <f t="shared" si="12"/>
        <v>45695</v>
      </c>
      <c r="J31" s="8"/>
    </row>
    <row r="32" spans="1:11" s="10" customFormat="1" ht="20.25" customHeight="1" thickBot="1" x14ac:dyDescent="0.6">
      <c r="A32" s="13"/>
      <c r="B32" s="27" t="str">
        <f t="shared" si="8"/>
        <v>OOCL CHICAGO</v>
      </c>
      <c r="C32" s="28" t="str">
        <f t="shared" si="8"/>
        <v>106N</v>
      </c>
      <c r="D32" s="29">
        <f t="shared" si="8"/>
        <v>45297</v>
      </c>
      <c r="E32" s="29">
        <f t="shared" si="8"/>
        <v>45304</v>
      </c>
      <c r="F32" s="29">
        <f t="shared" si="9"/>
        <v>45310</v>
      </c>
      <c r="G32" s="29">
        <f t="shared" si="10"/>
        <v>45352</v>
      </c>
      <c r="H32" s="29">
        <f t="shared" si="11"/>
        <v>45352</v>
      </c>
      <c r="I32" s="32">
        <f t="shared" si="12"/>
        <v>45349</v>
      </c>
      <c r="J32" s="8"/>
    </row>
    <row r="33" spans="1:10" s="10" customFormat="1" ht="20.25" customHeight="1" x14ac:dyDescent="0.55000000000000004">
      <c r="A33" s="13"/>
      <c r="B33" s="41"/>
      <c r="C33" s="42"/>
      <c r="D33" s="44"/>
      <c r="E33" s="44"/>
      <c r="F33" s="44"/>
      <c r="G33" s="44"/>
      <c r="H33" s="44"/>
      <c r="I33" s="44"/>
      <c r="J33" s="8"/>
    </row>
    <row r="34" spans="1:10" s="10" customFormat="1" ht="20.25" customHeight="1" x14ac:dyDescent="0.55000000000000004">
      <c r="A34" s="13"/>
      <c r="B34" s="41"/>
      <c r="C34" s="63"/>
      <c r="D34" s="47"/>
      <c r="E34" s="44"/>
      <c r="F34" s="44"/>
      <c r="G34" s="44"/>
      <c r="H34" s="44"/>
      <c r="I34" s="44"/>
      <c r="J34" s="8"/>
    </row>
    <row r="35" spans="1:10" s="10" customFormat="1" ht="20.25" customHeight="1" x14ac:dyDescent="0.55000000000000004">
      <c r="A35" s="13"/>
      <c r="B35" s="41"/>
      <c r="C35" s="63"/>
      <c r="D35" s="47"/>
      <c r="E35" s="44"/>
      <c r="F35" s="44"/>
      <c r="G35" s="44"/>
      <c r="H35" s="44"/>
      <c r="I35" s="44"/>
      <c r="J35" s="8"/>
    </row>
    <row r="36" spans="1:10" s="10" customFormat="1" ht="20.25" customHeight="1" x14ac:dyDescent="0.55000000000000004">
      <c r="A36" s="13"/>
      <c r="B36" s="41"/>
      <c r="C36" s="63"/>
      <c r="D36" s="47"/>
      <c r="E36" s="44"/>
      <c r="F36" s="44"/>
      <c r="G36" s="44"/>
      <c r="H36" s="44"/>
      <c r="I36" s="44"/>
      <c r="J36" s="8"/>
    </row>
    <row r="37" spans="1:10" s="10" customFormat="1" ht="20.25" customHeight="1" x14ac:dyDescent="0.55000000000000004">
      <c r="A37" s="13"/>
      <c r="B37" s="41"/>
      <c r="C37" s="63"/>
      <c r="D37" s="47"/>
      <c r="E37" s="44"/>
      <c r="F37" s="44"/>
      <c r="G37" s="44"/>
      <c r="H37" s="44"/>
      <c r="I37" s="44"/>
      <c r="J37" s="8"/>
    </row>
    <row r="38" spans="1:10" s="10" customFormat="1" ht="20.25" customHeight="1" x14ac:dyDescent="0.55000000000000004">
      <c r="A38" s="13"/>
      <c r="B38" s="41"/>
      <c r="C38" s="63"/>
      <c r="D38" s="47"/>
      <c r="E38" s="44"/>
      <c r="F38" s="44"/>
      <c r="G38" s="44"/>
      <c r="H38" s="44"/>
      <c r="I38" s="44"/>
      <c r="J38" s="8"/>
    </row>
    <row r="39" spans="1:10" s="10" customFormat="1" ht="20.25" customHeight="1" x14ac:dyDescent="0.55000000000000004">
      <c r="A39" s="13"/>
      <c r="B39" s="41"/>
      <c r="C39" s="63"/>
      <c r="D39" s="47"/>
      <c r="E39" s="44"/>
      <c r="F39" s="44"/>
      <c r="G39" s="44"/>
      <c r="H39" s="44"/>
      <c r="I39" s="44"/>
      <c r="J39" s="8"/>
    </row>
    <row r="40" spans="1:10" s="10" customFormat="1" ht="20.25" customHeight="1" x14ac:dyDescent="0.55000000000000004">
      <c r="A40" s="13"/>
      <c r="B40" s="41"/>
      <c r="C40" s="63"/>
      <c r="D40" s="47"/>
      <c r="E40" s="44"/>
      <c r="F40" s="44"/>
      <c r="G40" s="44"/>
      <c r="H40" s="44"/>
      <c r="I40" s="44"/>
      <c r="J40" s="8"/>
    </row>
    <row r="41" spans="1:10" s="10" customFormat="1" ht="20.25" customHeight="1" x14ac:dyDescent="0.55000000000000004">
      <c r="A41" s="13"/>
      <c r="B41" s="41"/>
      <c r="C41" s="63"/>
      <c r="D41" s="47"/>
      <c r="E41" s="44"/>
      <c r="F41" s="44"/>
      <c r="G41" s="44"/>
      <c r="H41" s="44"/>
      <c r="I41" s="44"/>
      <c r="J41" s="8"/>
    </row>
    <row r="42" spans="1:10" ht="20.25" customHeight="1" x14ac:dyDescent="0.55000000000000004">
      <c r="B42" s="41"/>
      <c r="C42" s="63"/>
      <c r="D42" s="47"/>
      <c r="E42" s="44"/>
      <c r="F42" s="44"/>
      <c r="G42" s="44"/>
      <c r="H42" s="44"/>
      <c r="I42" s="44"/>
      <c r="J42" s="8"/>
    </row>
    <row r="43" spans="1:10" ht="24.75" customHeight="1" thickBot="1" x14ac:dyDescent="0.95">
      <c r="B43" s="206" t="s">
        <v>23</v>
      </c>
      <c r="C43" s="206"/>
      <c r="D43" s="206"/>
      <c r="E43" s="206"/>
      <c r="F43" s="206"/>
      <c r="G43" s="206"/>
      <c r="H43" s="206"/>
      <c r="I43" s="206"/>
      <c r="J43" s="8"/>
    </row>
    <row r="44" spans="1:10" ht="20.25" customHeight="1" x14ac:dyDescent="0.45">
      <c r="B44" s="260" t="s">
        <v>3</v>
      </c>
      <c r="C44" s="273" t="s">
        <v>4</v>
      </c>
      <c r="D44" s="183" t="s">
        <v>36</v>
      </c>
      <c r="E44" s="183" t="s">
        <v>44</v>
      </c>
      <c r="F44" s="183" t="s">
        <v>15</v>
      </c>
      <c r="G44" s="252" t="s">
        <v>24</v>
      </c>
      <c r="H44" s="252" t="s">
        <v>25</v>
      </c>
      <c r="I44" s="183" t="s">
        <v>64</v>
      </c>
      <c r="J44" s="8"/>
    </row>
    <row r="45" spans="1:10" ht="20.25" customHeight="1" thickBot="1" x14ac:dyDescent="0.5">
      <c r="B45" s="264"/>
      <c r="C45" s="264"/>
      <c r="D45" s="184"/>
      <c r="E45" s="184"/>
      <c r="F45" s="184"/>
      <c r="G45" s="253"/>
      <c r="H45" s="253"/>
      <c r="I45" s="184"/>
      <c r="J45" s="8"/>
    </row>
    <row r="46" spans="1:10" ht="20.25" customHeight="1" x14ac:dyDescent="0.55000000000000004">
      <c r="B46" s="101" t="str">
        <f>B14</f>
        <v>OOCL CHICAGO</v>
      </c>
      <c r="C46" s="144" t="str">
        <f>C14</f>
        <v>105N</v>
      </c>
      <c r="D46" s="68">
        <f>D14</f>
        <v>45624</v>
      </c>
      <c r="E46" s="68">
        <f t="shared" ref="D46:E47" si="13">E14</f>
        <v>45631</v>
      </c>
      <c r="F46" s="68">
        <f>E46+6</f>
        <v>45637</v>
      </c>
      <c r="G46" s="68">
        <f>E46+38</f>
        <v>45669</v>
      </c>
      <c r="H46" s="68">
        <f>E46+48</f>
        <v>45679</v>
      </c>
      <c r="I46" s="31">
        <f>E46+51</f>
        <v>45682</v>
      </c>
      <c r="J46" s="8"/>
    </row>
    <row r="47" spans="1:10" ht="20.25" customHeight="1" x14ac:dyDescent="0.55000000000000004">
      <c r="B47" s="26" t="str">
        <f>B15</f>
        <v>COSCO GENOA</v>
      </c>
      <c r="C47" s="142" t="str">
        <f>C15</f>
        <v>087N</v>
      </c>
      <c r="D47" s="34">
        <f t="shared" si="13"/>
        <v>45635</v>
      </c>
      <c r="E47" s="34">
        <f t="shared" si="13"/>
        <v>45642</v>
      </c>
      <c r="F47" s="34">
        <f t="shared" ref="F47:F49" si="14">E47+6</f>
        <v>45648</v>
      </c>
      <c r="G47" s="34">
        <f t="shared" ref="G47:G49" si="15">E47+38</f>
        <v>45680</v>
      </c>
      <c r="H47" s="34">
        <f t="shared" ref="H47:H49" si="16">E47+48</f>
        <v>45690</v>
      </c>
      <c r="I47" s="31">
        <f>E47+51</f>
        <v>45693</v>
      </c>
      <c r="J47" s="8"/>
    </row>
    <row r="48" spans="1:10" ht="20.25" customHeight="1" x14ac:dyDescent="0.55000000000000004">
      <c r="B48" s="26" t="str">
        <f>B24</f>
        <v>OOCL PANAMA</v>
      </c>
      <c r="C48" s="142" t="str">
        <f>C16</f>
        <v>319N</v>
      </c>
      <c r="D48" s="34">
        <f t="shared" ref="D48:E48" si="17">D16</f>
        <v>45643</v>
      </c>
      <c r="E48" s="34">
        <f t="shared" si="17"/>
        <v>45650</v>
      </c>
      <c r="F48" s="34">
        <f t="shared" si="14"/>
        <v>45656</v>
      </c>
      <c r="G48" s="34">
        <f t="shared" si="15"/>
        <v>45688</v>
      </c>
      <c r="H48" s="34">
        <f t="shared" si="16"/>
        <v>45698</v>
      </c>
      <c r="I48" s="31">
        <f>E48+51</f>
        <v>45701</v>
      </c>
      <c r="J48" s="8"/>
    </row>
    <row r="49" spans="2:10" ht="20.25" customHeight="1" thickBot="1" x14ac:dyDescent="0.6">
      <c r="B49" s="27" t="str">
        <f>B17</f>
        <v>OOCL CHICAGO</v>
      </c>
      <c r="C49" s="143" t="str">
        <f>C17</f>
        <v>106N</v>
      </c>
      <c r="D49" s="29">
        <f>D17</f>
        <v>45297</v>
      </c>
      <c r="E49" s="29">
        <f>E17</f>
        <v>45304</v>
      </c>
      <c r="F49" s="29">
        <f t="shared" si="14"/>
        <v>45310</v>
      </c>
      <c r="G49" s="29">
        <f t="shared" si="15"/>
        <v>45342</v>
      </c>
      <c r="H49" s="29">
        <f t="shared" si="16"/>
        <v>45352</v>
      </c>
      <c r="I49" s="32">
        <f>E49+51</f>
        <v>45355</v>
      </c>
      <c r="J49" s="8"/>
    </row>
    <row r="50" spans="2:10" ht="18" customHeight="1" x14ac:dyDescent="0.55000000000000004">
      <c r="B50" s="59"/>
      <c r="C50" s="57"/>
      <c r="D50" s="44"/>
      <c r="E50" s="44"/>
      <c r="F50" s="44"/>
      <c r="G50" s="47"/>
      <c r="H50" s="47"/>
      <c r="I50" s="8"/>
      <c r="J50" s="8"/>
    </row>
    <row r="51" spans="2:10" ht="18" customHeight="1" x14ac:dyDescent="0.4">
      <c r="B51" s="38"/>
      <c r="C51" s="62"/>
      <c r="D51" s="40"/>
      <c r="E51" s="40"/>
      <c r="F51" s="30"/>
      <c r="G51" s="30"/>
      <c r="H51" s="35"/>
      <c r="I51" s="8"/>
      <c r="J51" s="8"/>
    </row>
    <row r="52" spans="2:10" ht="18" customHeight="1" x14ac:dyDescent="0.4">
      <c r="B52" s="38"/>
      <c r="C52" s="62"/>
      <c r="D52" s="40"/>
      <c r="E52" s="40"/>
      <c r="F52" s="30"/>
      <c r="G52" s="30"/>
      <c r="H52" s="35"/>
      <c r="I52" s="8"/>
      <c r="J52" s="8"/>
    </row>
    <row r="53" spans="2:10" ht="18" customHeight="1" x14ac:dyDescent="0.4">
      <c r="B53" s="38"/>
      <c r="C53" s="62"/>
      <c r="D53" s="40"/>
      <c r="E53" s="40"/>
      <c r="F53" s="30"/>
      <c r="G53" s="30"/>
      <c r="H53" s="35"/>
      <c r="I53" s="8"/>
      <c r="J53" s="8"/>
    </row>
    <row r="54" spans="2:10" ht="18" customHeight="1" x14ac:dyDescent="0.4">
      <c r="B54" s="38"/>
      <c r="C54" s="62"/>
      <c r="D54" s="40"/>
      <c r="E54" s="40"/>
      <c r="F54" s="30"/>
      <c r="G54" s="30"/>
      <c r="H54" s="35"/>
      <c r="I54" s="8"/>
      <c r="J54" s="8"/>
    </row>
    <row r="55" spans="2:10" ht="18" customHeight="1" x14ac:dyDescent="0.4">
      <c r="B55" s="38"/>
      <c r="C55" s="62"/>
      <c r="D55" s="40"/>
      <c r="E55" s="40"/>
      <c r="F55" s="30"/>
      <c r="G55" s="30"/>
      <c r="H55" s="45"/>
      <c r="I55" s="45"/>
      <c r="J55" s="45"/>
    </row>
    <row r="56" spans="2:10" ht="18" customHeight="1" x14ac:dyDescent="0.4">
      <c r="B56" s="38"/>
      <c r="C56" s="62"/>
      <c r="D56" s="40"/>
      <c r="E56" s="40"/>
      <c r="F56" s="30"/>
      <c r="G56" s="30"/>
      <c r="H56" s="45"/>
      <c r="I56" s="45"/>
      <c r="J56" s="45"/>
    </row>
    <row r="57" spans="2:10" ht="18" customHeight="1" x14ac:dyDescent="0.4">
      <c r="B57" s="38"/>
      <c r="C57" s="48"/>
      <c r="D57" s="40"/>
      <c r="E57" s="40"/>
      <c r="F57" s="30"/>
      <c r="G57" s="30"/>
      <c r="H57" s="45"/>
      <c r="I57" s="45"/>
      <c r="J57" s="45"/>
    </row>
    <row r="58" spans="2:10" ht="18" customHeight="1" x14ac:dyDescent="0.4">
      <c r="B58" s="38"/>
      <c r="C58" s="48"/>
      <c r="D58" s="40"/>
      <c r="E58" s="40"/>
      <c r="F58" s="30"/>
      <c r="G58" s="30"/>
      <c r="H58" s="45"/>
      <c r="I58" s="45"/>
      <c r="J58" s="45"/>
    </row>
    <row r="59" spans="2:10" ht="18" customHeight="1" x14ac:dyDescent="0.45">
      <c r="B59" s="48"/>
      <c r="C59" s="48"/>
      <c r="D59" s="8"/>
      <c r="E59" s="8"/>
      <c r="F59" s="8"/>
      <c r="G59" s="8"/>
      <c r="H59" s="8"/>
      <c r="I59" s="8"/>
      <c r="J59" s="8"/>
    </row>
    <row r="60" spans="2:10" ht="18" customHeight="1" x14ac:dyDescent="0.45">
      <c r="B60" s="48"/>
      <c r="C60" s="48"/>
      <c r="D60" s="8"/>
      <c r="E60" s="8"/>
      <c r="F60" s="8"/>
      <c r="G60" s="8"/>
      <c r="H60" s="8"/>
      <c r="I60" s="8"/>
      <c r="J60" s="8"/>
    </row>
    <row r="61" spans="2:10" ht="18" customHeight="1" x14ac:dyDescent="0.45">
      <c r="B61" s="6"/>
      <c r="C61" s="6"/>
      <c r="D61" s="7"/>
      <c r="E61" s="7"/>
      <c r="F61" s="7"/>
      <c r="G61" s="7"/>
      <c r="H61" s="7"/>
      <c r="I61" s="46"/>
    </row>
    <row r="62" spans="2:10" ht="18" customHeight="1" x14ac:dyDescent="0.45">
      <c r="B62" s="6"/>
      <c r="C62" s="6"/>
      <c r="D62" s="7"/>
      <c r="E62" s="7"/>
      <c r="F62" s="7"/>
      <c r="G62" s="7"/>
      <c r="H62" s="7"/>
      <c r="I62" s="7"/>
      <c r="J62" s="46"/>
    </row>
    <row r="63" spans="2:10" ht="18" customHeight="1" x14ac:dyDescent="0.45">
      <c r="B63" s="6"/>
      <c r="C63" s="6"/>
      <c r="D63" s="7"/>
      <c r="E63" s="7"/>
      <c r="F63" s="7"/>
      <c r="G63" s="7"/>
      <c r="H63" s="7"/>
      <c r="I63" s="46"/>
    </row>
    <row r="64" spans="2:10" ht="18" customHeight="1" x14ac:dyDescent="0.45">
      <c r="B64" s="6"/>
      <c r="C64" s="6"/>
      <c r="D64" s="7"/>
      <c r="E64" s="7"/>
      <c r="F64" s="7"/>
      <c r="G64" s="7"/>
      <c r="H64" s="7"/>
      <c r="I64" s="7"/>
    </row>
    <row r="65" spans="2:10" ht="18" customHeight="1" x14ac:dyDescent="0.45">
      <c r="B65" s="6"/>
      <c r="C65" s="6"/>
      <c r="D65" s="7"/>
      <c r="E65" s="7"/>
      <c r="F65" s="7"/>
      <c r="G65" s="7"/>
      <c r="H65" s="7"/>
      <c r="I65" s="7"/>
    </row>
    <row r="66" spans="2:10" ht="18" customHeight="1" x14ac:dyDescent="0.45">
      <c r="B66" s="6"/>
      <c r="C66" s="6"/>
      <c r="D66" s="7"/>
      <c r="E66" s="7"/>
      <c r="F66" s="7"/>
      <c r="G66" s="7"/>
      <c r="H66" s="7"/>
      <c r="I66" s="7"/>
    </row>
    <row r="67" spans="2:10" ht="18" customHeight="1" x14ac:dyDescent="0.45">
      <c r="B67" s="6"/>
      <c r="C67" s="6"/>
      <c r="D67" s="7"/>
      <c r="E67" s="7"/>
      <c r="F67" s="7"/>
      <c r="G67" s="7"/>
      <c r="H67" s="7"/>
      <c r="I67" s="7"/>
    </row>
    <row r="68" spans="2:10" ht="18" customHeight="1" x14ac:dyDescent="0.45">
      <c r="B68" s="53" t="s">
        <v>53</v>
      </c>
      <c r="C68" s="6"/>
      <c r="D68" s="7"/>
      <c r="E68" s="7"/>
      <c r="F68" s="7"/>
      <c r="G68" s="7"/>
      <c r="H68" s="7"/>
      <c r="I68" s="7"/>
    </row>
    <row r="69" spans="2:10" ht="18" customHeight="1" x14ac:dyDescent="0.45">
      <c r="B69" s="53" t="s">
        <v>30</v>
      </c>
      <c r="C69" s="54"/>
      <c r="D69" s="55"/>
      <c r="E69" s="55"/>
      <c r="F69" s="55"/>
      <c r="G69" s="55"/>
      <c r="H69" s="55"/>
      <c r="I69" s="55"/>
      <c r="J69" s="55"/>
    </row>
    <row r="70" spans="2:10" ht="18" customHeight="1" x14ac:dyDescent="0.45">
      <c r="B70" s="53" t="s">
        <v>31</v>
      </c>
      <c r="C70" s="54"/>
      <c r="D70" s="55"/>
      <c r="E70" s="55"/>
      <c r="F70" s="55"/>
      <c r="G70" s="55"/>
      <c r="H70" s="55"/>
      <c r="I70" s="55"/>
      <c r="J70" s="55"/>
    </row>
    <row r="71" spans="2:10" ht="18" customHeight="1" x14ac:dyDescent="0.45">
      <c r="B71" s="53" t="s">
        <v>32</v>
      </c>
      <c r="C71" s="54"/>
      <c r="D71" s="55"/>
      <c r="E71" s="55"/>
      <c r="F71" s="55"/>
      <c r="G71" s="55"/>
      <c r="H71" s="55"/>
      <c r="I71" s="55"/>
      <c r="J71" s="55"/>
    </row>
    <row r="72" spans="2:10" ht="18" customHeight="1" x14ac:dyDescent="0.45">
      <c r="B72" s="53" t="s">
        <v>33</v>
      </c>
      <c r="C72" s="54"/>
      <c r="D72" s="55"/>
      <c r="E72" s="55"/>
      <c r="F72" s="55"/>
      <c r="G72" s="55"/>
      <c r="H72" s="55"/>
      <c r="I72" s="55"/>
      <c r="J72" s="55"/>
    </row>
    <row r="73" spans="2:10" ht="18" customHeight="1" x14ac:dyDescent="0.45">
      <c r="B73" s="53" t="s">
        <v>50</v>
      </c>
      <c r="C73" s="54"/>
      <c r="D73" s="55"/>
      <c r="E73" s="55"/>
      <c r="F73" s="55"/>
      <c r="G73" s="55"/>
      <c r="H73" s="55"/>
      <c r="I73" s="55"/>
      <c r="J73" s="55"/>
    </row>
    <row r="74" spans="2:10" ht="18" customHeight="1" x14ac:dyDescent="0.45">
      <c r="B74" s="53" t="s">
        <v>49</v>
      </c>
      <c r="C74" s="51"/>
      <c r="D74" s="52"/>
      <c r="E74" s="52"/>
      <c r="F74" s="52"/>
      <c r="G74" s="52"/>
      <c r="H74" s="7"/>
      <c r="I74" s="7"/>
    </row>
    <row r="75" spans="2:10" ht="18" customHeight="1" x14ac:dyDescent="0.45">
      <c r="B75" s="50"/>
      <c r="C75" s="51"/>
      <c r="D75" s="52"/>
      <c r="E75" s="52"/>
      <c r="F75" s="52"/>
      <c r="G75" s="52"/>
      <c r="H75" s="7"/>
      <c r="I75" s="7"/>
    </row>
    <row r="76" spans="2:10" ht="18" customHeight="1" x14ac:dyDescent="0.45">
      <c r="B76" s="50"/>
      <c r="C76" s="51"/>
      <c r="D76" s="52"/>
      <c r="E76" s="52"/>
      <c r="F76" s="52"/>
      <c r="G76" s="52"/>
      <c r="H76" s="7"/>
      <c r="I76" s="7"/>
    </row>
    <row r="77" spans="2:10" ht="18" customHeight="1" x14ac:dyDescent="0.45">
      <c r="B77" s="50"/>
      <c r="C77" s="51"/>
      <c r="D77" s="52"/>
      <c r="E77" s="52"/>
      <c r="F77" s="52"/>
      <c r="G77" s="52"/>
      <c r="H77" s="7"/>
      <c r="I77" s="7"/>
    </row>
    <row r="78" spans="2:10" ht="18" customHeight="1" x14ac:dyDescent="0.45">
      <c r="B78" s="6"/>
      <c r="C78" s="6"/>
      <c r="D78" s="7"/>
      <c r="E78" s="7"/>
      <c r="F78" s="7"/>
      <c r="G78" s="7"/>
      <c r="H78" s="7"/>
      <c r="I78" s="7"/>
    </row>
    <row r="79" spans="2:10" ht="18" customHeight="1" x14ac:dyDescent="0.45">
      <c r="B79" s="6"/>
      <c r="C79" s="6"/>
      <c r="D79" s="7"/>
      <c r="E79" s="7"/>
      <c r="F79" s="7"/>
      <c r="G79" s="7"/>
      <c r="H79" s="7"/>
      <c r="I79" s="7"/>
    </row>
    <row r="80" spans="2:10" ht="18" customHeight="1" x14ac:dyDescent="0.45">
      <c r="B80" s="6"/>
      <c r="C80" s="6"/>
      <c r="D80" s="7"/>
      <c r="E80" s="7"/>
      <c r="F80" s="7"/>
      <c r="G80" s="7"/>
      <c r="H80" s="7"/>
      <c r="I80" s="7"/>
    </row>
    <row r="81" spans="2:9" ht="18" customHeight="1" x14ac:dyDescent="0.45">
      <c r="B81" s="6"/>
      <c r="C81" s="6"/>
      <c r="D81" s="7"/>
      <c r="E81" s="7"/>
      <c r="F81" s="7"/>
      <c r="G81" s="7"/>
      <c r="H81" s="7"/>
      <c r="I81" s="7"/>
    </row>
    <row r="82" spans="2:9" ht="18" customHeight="1" x14ac:dyDescent="0.45">
      <c r="B82" s="6"/>
      <c r="C82" s="6"/>
      <c r="D82" s="7"/>
      <c r="E82" s="7"/>
      <c r="F82" s="7"/>
      <c r="G82" s="7"/>
      <c r="H82" s="7"/>
      <c r="I82" s="7"/>
    </row>
    <row r="83" spans="2:9" ht="18" customHeight="1" x14ac:dyDescent="0.45">
      <c r="B83" s="6"/>
      <c r="C83" s="6"/>
      <c r="D83" s="7"/>
      <c r="E83" s="7"/>
      <c r="F83" s="7"/>
      <c r="G83" s="7"/>
      <c r="H83" s="7"/>
      <c r="I83" s="7"/>
    </row>
    <row r="84" spans="2:9" ht="18" customHeight="1" x14ac:dyDescent="0.45">
      <c r="B84" s="6"/>
      <c r="C84" s="6"/>
      <c r="D84" s="7"/>
      <c r="E84" s="7"/>
      <c r="F84" s="7"/>
      <c r="G84" s="7"/>
      <c r="H84" s="7"/>
      <c r="I84" s="7"/>
    </row>
    <row r="85" spans="2:9" ht="18" customHeight="1" x14ac:dyDescent="0.45">
      <c r="B85" s="6"/>
      <c r="C85" s="6"/>
      <c r="D85" s="7"/>
      <c r="E85" s="7"/>
      <c r="F85" s="7"/>
      <c r="G85" s="7"/>
      <c r="H85" s="7"/>
      <c r="I85" s="7"/>
    </row>
    <row r="86" spans="2:9" ht="18" customHeight="1" x14ac:dyDescent="0.45">
      <c r="B86" s="6"/>
      <c r="C86" s="6"/>
      <c r="D86" s="7"/>
      <c r="E86" s="7"/>
      <c r="F86" s="7"/>
      <c r="G86" s="7"/>
      <c r="H86" s="7"/>
      <c r="I86" s="7"/>
    </row>
    <row r="87" spans="2:9" ht="18" customHeight="1" x14ac:dyDescent="0.45">
      <c r="B87" s="6"/>
      <c r="C87" s="6"/>
      <c r="D87" s="7"/>
      <c r="E87" s="7"/>
      <c r="F87" s="7"/>
      <c r="G87" s="7"/>
      <c r="H87" s="7"/>
      <c r="I87" s="7"/>
    </row>
    <row r="88" spans="2:9" ht="18" customHeight="1" x14ac:dyDescent="0.45">
      <c r="B88" s="6"/>
      <c r="C88" s="6"/>
      <c r="D88" s="7"/>
      <c r="E88" s="7"/>
      <c r="F88" s="7"/>
      <c r="G88" s="7"/>
      <c r="H88" s="7"/>
      <c r="I88" s="7"/>
    </row>
    <row r="89" spans="2:9" ht="18" customHeight="1" x14ac:dyDescent="0.45">
      <c r="B89" s="6"/>
      <c r="C89" s="6"/>
      <c r="D89" s="7"/>
      <c r="E89" s="7"/>
      <c r="F89" s="7"/>
      <c r="G89" s="7"/>
      <c r="H89" s="7"/>
      <c r="I89" s="7"/>
    </row>
    <row r="90" spans="2:9" ht="18" customHeight="1" x14ac:dyDescent="0.45">
      <c r="B90" s="6"/>
      <c r="C90" s="6"/>
      <c r="D90" s="7"/>
      <c r="E90" s="7"/>
      <c r="F90" s="7"/>
      <c r="G90" s="7"/>
      <c r="H90" s="7"/>
      <c r="I90" s="7"/>
    </row>
    <row r="91" spans="2:9" ht="18" customHeight="1" x14ac:dyDescent="0.45">
      <c r="B91" s="6"/>
      <c r="C91" s="6"/>
      <c r="D91" s="7"/>
      <c r="E91" s="7"/>
      <c r="F91" s="7"/>
      <c r="G91" s="7"/>
      <c r="H91" s="7"/>
      <c r="I91" s="7"/>
    </row>
    <row r="92" spans="2:9" ht="12.75" customHeight="1" x14ac:dyDescent="0.45"/>
    <row r="93" spans="2:9" ht="12.75" customHeight="1" x14ac:dyDescent="0.45"/>
    <row r="102" ht="12.75" customHeight="1" x14ac:dyDescent="0.45"/>
    <row r="104" ht="12.75" customHeight="1" x14ac:dyDescent="0.45"/>
    <row r="110" ht="12.75" customHeight="1" x14ac:dyDescent="0.45"/>
    <row r="113" ht="12.75" customHeight="1" x14ac:dyDescent="0.45"/>
    <row r="118" ht="12.75" customHeight="1" x14ac:dyDescent="0.45"/>
    <row r="121" ht="12.75" customHeight="1" x14ac:dyDescent="0.45"/>
    <row r="127" ht="12.75" customHeight="1" x14ac:dyDescent="0.45"/>
  </sheetData>
  <mergeCells count="40">
    <mergeCell ref="J12:J13"/>
    <mergeCell ref="B26:I26"/>
    <mergeCell ref="B27:B28"/>
    <mergeCell ref="C27:C28"/>
    <mergeCell ref="B19:I19"/>
    <mergeCell ref="B20:B21"/>
    <mergeCell ref="C20:C21"/>
    <mergeCell ref="D20:D21"/>
    <mergeCell ref="E20:E21"/>
    <mergeCell ref="F20:F21"/>
    <mergeCell ref="G20:G21"/>
    <mergeCell ref="H20:H21"/>
    <mergeCell ref="I20:I21"/>
    <mergeCell ref="I27:I28"/>
    <mergeCell ref="D27:D28"/>
    <mergeCell ref="E27:E28"/>
    <mergeCell ref="F27:F28"/>
    <mergeCell ref="G27:G28"/>
    <mergeCell ref="H27:H28"/>
    <mergeCell ref="G44:G45"/>
    <mergeCell ref="B43:I43"/>
    <mergeCell ref="H44:H45"/>
    <mergeCell ref="I44:I45"/>
    <mergeCell ref="B44:B45"/>
    <mergeCell ref="C44:C45"/>
    <mergeCell ref="D44:D45"/>
    <mergeCell ref="E44:E45"/>
    <mergeCell ref="F44:F45"/>
    <mergeCell ref="A6:I6"/>
    <mergeCell ref="A7:I7"/>
    <mergeCell ref="A8:I8"/>
    <mergeCell ref="B11:I11"/>
    <mergeCell ref="G12:G13"/>
    <mergeCell ref="H12:H13"/>
    <mergeCell ref="I12:I13"/>
    <mergeCell ref="B12:B13"/>
    <mergeCell ref="C12:C13"/>
    <mergeCell ref="D12:D13"/>
    <mergeCell ref="E12:E13"/>
    <mergeCell ref="F12:F13"/>
  </mergeCells>
  <pageMargins left="0.7" right="0.7" top="0.75" bottom="0.75" header="0.3" footer="0.3"/>
  <pageSetup scale="53" orientation="portrait" r:id="rId1"/>
  <rowBreaks count="1" manualBreakCount="1">
    <brk id="37" max="9" man="1"/>
  </rowBreaks>
  <colBreaks count="1" manualBreakCount="1">
    <brk id="10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FA3DCF67ACE543922E90E33FC7D67D" ma:contentTypeVersion="14" ma:contentTypeDescription="Create a new document." ma:contentTypeScope="" ma:versionID="65fe432373274253cbb1a1a08d966883">
  <xsd:schema xmlns:xsd="http://www.w3.org/2001/XMLSchema" xmlns:xs="http://www.w3.org/2001/XMLSchema" xmlns:p="http://schemas.microsoft.com/office/2006/metadata/properties" xmlns:ns3="f5243320-894c-4082-a660-2de266cb3c01" xmlns:ns4="4a18b167-8b8b-4586-9c59-4b44bf25d288" targetNamespace="http://schemas.microsoft.com/office/2006/metadata/properties" ma:root="true" ma:fieldsID="d38adf980285b7127cddccb176413c59" ns3:_="" ns4:_="">
    <xsd:import namespace="f5243320-894c-4082-a660-2de266cb3c01"/>
    <xsd:import namespace="4a18b167-8b8b-4586-9c59-4b44bf25d2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243320-894c-4082-a660-2de266cb3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8b167-8b8b-4586-9c59-4b44bf25d28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388CD5-1E94-4300-B224-546F24EC75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7756C1-BA5B-4777-A1BF-B8CEA5B9350F}">
  <ds:schemaRefs>
    <ds:schemaRef ds:uri="http://schemas.microsoft.com/office/2006/metadata/properties"/>
    <ds:schemaRef ds:uri="http://purl.org/dc/dcmitype/"/>
    <ds:schemaRef ds:uri="4a18b167-8b8b-4586-9c59-4b44bf25d288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5243320-894c-4082-a660-2de266cb3c01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61EA2CB-7021-4505-A5E5-26DDC5684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243320-894c-4082-a660-2de266cb3c01"/>
    <ds:schemaRef ds:uri="4a18b167-8b8b-4586-9c59-4b44bf25d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MELBOURNE</vt:lpstr>
      <vt:lpstr>SYDNEY</vt:lpstr>
      <vt:lpstr>BRISBANE</vt:lpstr>
      <vt:lpstr>ADELAIDE</vt:lpstr>
      <vt:lpstr>FREMANTLE</vt:lpstr>
      <vt:lpstr>ADELAIDE!Print_Area</vt:lpstr>
      <vt:lpstr>BRISBANE!Print_Area</vt:lpstr>
      <vt:lpstr>FREMANTLE!Print_Area</vt:lpstr>
      <vt:lpstr>MELBOURNE!Print_Area</vt:lpstr>
      <vt:lpstr>SYDNEY!Print_Area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Jalinda Bennett</dc:creator>
  <cp:keywords/>
  <dc:description/>
  <cp:lastModifiedBy>Wendy Thompson</cp:lastModifiedBy>
  <cp:revision/>
  <dcterms:created xsi:type="dcterms:W3CDTF">2020-04-24T06:14:08Z</dcterms:created>
  <dcterms:modified xsi:type="dcterms:W3CDTF">2024-11-25T02:31:04Z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0x010100BAFA3DCF67ACE543922E90E33FC7D67D</vt:lpwstr>
  </property>
</Properties>
</file>