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6D1907A5-6273-41DD-9BAC-188395E14E59}" xr6:coauthVersionLast="47" xr6:coauthVersionMax="47" xr10:uidLastSave="{00000000-0000-0000-0000-000000000000}"/>
  <bookViews>
    <workbookView xWindow="28680" yWindow="-12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MELBOURNE!$A$1:$L$183</definedName>
    <definedName name="_xlnm.Print_Area" localSheetId="1">SYDNEY!$A$1:$L$166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6" i="3" l="1"/>
  <c r="D95" i="3"/>
  <c r="D94" i="3"/>
  <c r="D93" i="3"/>
  <c r="E96" i="3"/>
  <c r="E95" i="3"/>
  <c r="E94" i="3"/>
  <c r="F94" i="3"/>
  <c r="F93" i="3"/>
  <c r="H104" i="2"/>
  <c r="H102" i="2"/>
  <c r="H100" i="2"/>
  <c r="H98" i="2"/>
  <c r="I116" i="1"/>
  <c r="F95" i="3" l="1"/>
  <c r="D100" i="2"/>
  <c r="E100" i="2"/>
  <c r="D28" i="2"/>
  <c r="D27" i="2"/>
  <c r="F96" i="3" l="1"/>
  <c r="J24" i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F86" i="3"/>
  <c r="D87" i="3"/>
  <c r="D88" i="3" s="1"/>
  <c r="D89" i="3" s="1"/>
  <c r="E87" i="3"/>
  <c r="F87" i="3" s="1"/>
  <c r="D101" i="2"/>
  <c r="D102" i="2" s="1"/>
  <c r="D103" i="2" s="1"/>
  <c r="D104" i="2" s="1"/>
  <c r="F97" i="2"/>
  <c r="G86" i="3" l="1"/>
  <c r="G87" i="3"/>
  <c r="G97" i="2"/>
  <c r="E88" i="3"/>
  <c r="B46" i="1"/>
  <c r="C46" i="1"/>
  <c r="E46" i="1"/>
  <c r="F46" i="1"/>
  <c r="G46" i="1" s="1"/>
  <c r="B22" i="3"/>
  <c r="F88" i="3" l="1"/>
  <c r="E89" i="3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78" i="1"/>
  <c r="G88" i="1" s="1"/>
  <c r="G97" i="1" s="1"/>
  <c r="G79" i="1"/>
  <c r="G89" i="1" s="1"/>
  <c r="G98" i="1" s="1"/>
  <c r="G80" i="1"/>
  <c r="G90" i="1" s="1"/>
  <c r="G99" i="1" s="1"/>
  <c r="G81" i="1"/>
  <c r="G91" i="1" s="1"/>
  <c r="G100" i="1" s="1"/>
  <c r="G82" i="1"/>
  <c r="G92" i="1" s="1"/>
  <c r="G101" i="1" s="1"/>
  <c r="G77" i="1"/>
  <c r="G87" i="1" s="1"/>
  <c r="G96" i="1" s="1"/>
  <c r="F78" i="1"/>
  <c r="F88" i="1" s="1"/>
  <c r="F97" i="1" s="1"/>
  <c r="F79" i="1"/>
  <c r="F80" i="1"/>
  <c r="F81" i="1"/>
  <c r="F82" i="1"/>
  <c r="F77" i="1"/>
  <c r="E78" i="1"/>
  <c r="E79" i="1"/>
  <c r="E80" i="1"/>
  <c r="E82" i="1"/>
  <c r="E77" i="1"/>
  <c r="C78" i="1"/>
  <c r="C79" i="1"/>
  <c r="C80" i="1"/>
  <c r="C81" i="1"/>
  <c r="C82" i="1"/>
  <c r="C77" i="1"/>
  <c r="B88" i="1"/>
  <c r="B89" i="1"/>
  <c r="B90" i="1"/>
  <c r="B91" i="1"/>
  <c r="B92" i="1"/>
  <c r="B82" i="1"/>
  <c r="B78" i="1"/>
  <c r="B79" i="1"/>
  <c r="B80" i="1"/>
  <c r="B81" i="1"/>
  <c r="B77" i="1"/>
  <c r="E48" i="1"/>
  <c r="K18" i="1"/>
  <c r="J18" i="1"/>
  <c r="H18" i="1"/>
  <c r="G30" i="3"/>
  <c r="F24" i="3"/>
  <c r="E24" i="3"/>
  <c r="D24" i="3"/>
  <c r="C24" i="3"/>
  <c r="B24" i="3"/>
  <c r="D43" i="2"/>
  <c r="D38" i="2"/>
  <c r="D39" i="2"/>
  <c r="D40" i="2"/>
  <c r="D62" i="2" s="1"/>
  <c r="D41" i="2"/>
  <c r="D4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D26" i="2"/>
  <c r="G24" i="3"/>
  <c r="F23" i="3"/>
  <c r="G23" i="3" s="1"/>
  <c r="E23" i="3"/>
  <c r="D23" i="3"/>
  <c r="C23" i="3"/>
  <c r="B23" i="3"/>
  <c r="F22" i="3"/>
  <c r="G22" i="3" s="1"/>
  <c r="E22" i="3"/>
  <c r="D22" i="3"/>
  <c r="C22" i="3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A8" i="4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  <c r="F99" i="2" l="1"/>
  <c r="F98" i="2"/>
  <c r="G98" i="2" s="1"/>
  <c r="G99" i="2" l="1"/>
  <c r="E101" i="2"/>
  <c r="F100" i="2"/>
  <c r="G100" i="2" s="1"/>
  <c r="E102" i="2" l="1"/>
  <c r="F101" i="2"/>
  <c r="G101" i="2" l="1"/>
  <c r="E103" i="2"/>
  <c r="F102" i="2"/>
  <c r="G102" i="2" s="1"/>
  <c r="E104" i="2" l="1"/>
  <c r="F104" i="2" s="1"/>
  <c r="G104" i="2" s="1"/>
  <c r="F103" i="2"/>
  <c r="G103" i="2" l="1"/>
</calcChain>
</file>

<file path=xl/sharedStrings.xml><?xml version="1.0" encoding="utf-8"?>
<sst xmlns="http://schemas.openxmlformats.org/spreadsheetml/2006/main" count="507" uniqueCount="157">
  <si>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</si>
  <si>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</si>
  <si>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</si>
  <si>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</si>
  <si>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</si>
  <si>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</si>
  <si>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</si>
  <si>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</si>
  <si>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</si>
  <si>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</si>
  <si>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</si>
  <si>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</si>
  <si>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</si>
  <si>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</si>
  <si>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</si>
  <si>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</si>
  <si>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</si>
  <si>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</si>
  <si>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</si>
  <si>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</si>
  <si>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</si>
  <si>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</si>
  <si>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</si>
  <si>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</si>
  <si>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</si>
  <si>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</si>
  <si>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</si>
  <si>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</si>
  <si>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</si>
  <si>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</si>
  <si>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</si>
  <si>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</si>
  <si>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</si>
  <si>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</si>
  <si>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</si>
  <si>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</si>
  <si>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</si>
  <si>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</si>
  <si>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</si>
  <si>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</si>
  <si>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</si>
  <si>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</si>
  <si>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</si>
  <si>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</si>
  <si>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</si>
  <si>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</si>
  <si>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</si>
  <si>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</si>
  <si>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</si>
  <si>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</si>
  <si>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</si>
  <si>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</si>
  <si>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</si>
  <si>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</si>
  <si>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</si>
  <si>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</si>
  <si>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</si>
  <si>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</si>
  <si>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</si>
  <si>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CHARLOTTE SCHULTE</t>
  </si>
  <si>
    <t>EVER UNICORN</t>
  </si>
  <si>
    <t>EVER URBAN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</si>
  <si>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</si>
  <si>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</si>
  <si>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</si>
  <si>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</si>
  <si>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</si>
  <si>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</si>
  <si>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</si>
  <si>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</si>
  <si>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</si>
  <si>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</si>
  <si>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</si>
  <si>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</si>
  <si>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</si>
  <si>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</si>
  <si>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</si>
  <si>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`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</si>
  <si>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</si>
  <si>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</si>
  <si>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</si>
  <si>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</si>
  <si>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</si>
  <si>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</si>
  <si>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</si>
  <si>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</si>
  <si>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 xml:space="preserve">ADL </t>
  </si>
  <si>
    <t>CUT OFF</t>
  </si>
  <si>
    <t>ANL KIWI TRADER</t>
  </si>
  <si>
    <t>0169N</t>
  </si>
  <si>
    <t>174N</t>
  </si>
  <si>
    <t>198N</t>
  </si>
  <si>
    <t>202N</t>
  </si>
  <si>
    <t>086N</t>
  </si>
  <si>
    <t>196N</t>
  </si>
  <si>
    <t>0108N</t>
  </si>
  <si>
    <t>0142N</t>
  </si>
  <si>
    <t>0183N</t>
  </si>
  <si>
    <t>140N</t>
  </si>
  <si>
    <t>234N</t>
  </si>
  <si>
    <t>HANSA HOMBURG</t>
  </si>
  <si>
    <t>105N</t>
  </si>
  <si>
    <t>Melbourne</t>
  </si>
  <si>
    <t>Busan</t>
  </si>
  <si>
    <t>Cut-Off</t>
  </si>
  <si>
    <t xml:space="preserve">KETA </t>
  </si>
  <si>
    <t>--</t>
  </si>
  <si>
    <t xml:space="preserve">HANSA HOMBURG </t>
  </si>
  <si>
    <t>EVER ULYSSES</t>
  </si>
  <si>
    <t>0163N</t>
  </si>
  <si>
    <t>0036N</t>
  </si>
  <si>
    <t>2443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</si>
  <si>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</si>
  <si>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</si>
  <si>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</si>
  <si>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</si>
  <si>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</si>
  <si>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</si>
  <si>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</si>
  <si>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</si>
  <si>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</si>
  <si>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</si>
  <si>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199N</t>
  </si>
  <si>
    <t>COSCO SINGAPORE</t>
  </si>
  <si>
    <t>185N</t>
  </si>
  <si>
    <t>087N</t>
  </si>
  <si>
    <t>231N</t>
  </si>
  <si>
    <t>203N</t>
  </si>
  <si>
    <t xml:space="preserve">TIAN XIANG HE </t>
  </si>
  <si>
    <t>145N</t>
  </si>
  <si>
    <t>2445</t>
  </si>
  <si>
    <t>KOTA LAMBAI</t>
  </si>
  <si>
    <t>172N</t>
  </si>
  <si>
    <t xml:space="preserve">OOCL CHICAGO </t>
  </si>
  <si>
    <t>CMA CGM ZINGARO</t>
  </si>
  <si>
    <t>OOCL KUALA LUMPUR</t>
  </si>
  <si>
    <t>176N</t>
  </si>
  <si>
    <t>COSCO HONG KONG</t>
  </si>
  <si>
    <t>191N</t>
  </si>
  <si>
    <t>0109N</t>
  </si>
  <si>
    <t>175N</t>
  </si>
  <si>
    <t>235N</t>
  </si>
  <si>
    <t>OOCL TEXAS</t>
  </si>
  <si>
    <t>214N</t>
  </si>
  <si>
    <t>OOCL PANAMA</t>
  </si>
  <si>
    <t>318N</t>
  </si>
  <si>
    <t>GSL KITHIRA</t>
  </si>
  <si>
    <t>441N</t>
  </si>
  <si>
    <t>NYK FUSHIMI</t>
  </si>
  <si>
    <t>128N</t>
  </si>
  <si>
    <t>HYUNDAI PRIVILEGE</t>
  </si>
  <si>
    <t>0107N</t>
  </si>
  <si>
    <t>141N</t>
  </si>
  <si>
    <t>CMA CGM FIORDLAND</t>
  </si>
  <si>
    <t>232N</t>
  </si>
  <si>
    <t>28th October 2024</t>
  </si>
  <si>
    <t>319N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</si>
</sst>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  <font>
      <b/>
      <sz val="10"/>
      <color theme="1"/>
      <name val="Nyala"/>
    </font>
    <font>
      <sz val="10.5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164" fontId="14" fillId="2" borderId="7" xfId="2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0" fontId="17" fillId="4" borderId="17" xfId="0" applyFont="1" applyFill="1" applyBorder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0" fontId="41" fillId="5" borderId="9" xfId="0" applyFont="1" applyFill="1" applyBorder="1" applyAlignment="1">
      <alignment vertical="center"/>
    </xf>
    <xf numFmtId="0" fontId="41" fillId="5" borderId="7" xfId="0" applyFont="1" applyFill="1" applyBorder="1" applyAlignment="1">
      <alignment vertical="center"/>
    </xf>
    <xf numFmtId="16" fontId="41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0" fontId="16" fillId="5" borderId="26" xfId="0" applyFont="1" applyFill="1" applyBorder="1" applyAlignment="1">
      <alignment vertical="top"/>
    </xf>
    <xf numFmtId="0" fontId="16" fillId="5" borderId="17" xfId="0" applyFont="1" applyFill="1" applyBorder="1" applyAlignment="1">
      <alignment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0" fontId="17" fillId="4" borderId="26" xfId="0" quotePrefix="1" applyFont="1" applyFill="1" applyBorder="1"/>
    <xf numFmtId="16" fontId="40" fillId="5" borderId="17" xfId="0" applyNumberFormat="1" applyFont="1" applyFill="1" applyBorder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4" fontId="4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34" xfId="0" applyNumberFormat="1" applyFont="1" applyFill="1" applyBorder="1" applyAlignment="1">
      <alignment horizontal="center" vertical="top" wrapText="1"/>
    </xf>
    <xf numFmtId="164" fontId="13" fillId="3" borderId="55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/>
    </xf>
    <xf numFmtId="0" fontId="13" fillId="3" borderId="54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56" xfId="0" applyNumberFormat="1" applyFont="1" applyFill="1" applyBorder="1" applyAlignment="1">
      <alignment horizontal="center" vertical="center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660066"/>
      <color rgb="FF800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7</xdr:col>
      <xdr:colOff>628679</xdr:colOff>
      <xdr:row>62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7</xdr:col>
      <xdr:colOff>477904</xdr:colOff>
      <xdr:row>110</xdr:row>
      <xdr:rowOff>59144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1374273</xdr:colOff>
      <xdr:row>123</xdr:row>
      <xdr:rowOff>54214</xdr:rowOff>
    </xdr:from>
    <xdr:to>
      <xdr:col>9</xdr:col>
      <xdr:colOff>192683</xdr:colOff>
      <xdr:row>133</xdr:row>
      <xdr:rowOff>24847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1879512" y="32265279"/>
          <a:ext cx="5179454" cy="228976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143742</xdr:colOff>
      <xdr:row>153</xdr:row>
      <xdr:rowOff>139412</xdr:rowOff>
    </xdr:from>
    <xdr:to>
      <xdr:col>10</xdr:col>
      <xdr:colOff>0</xdr:colOff>
      <xdr:row>158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648567" y="38201312"/>
          <a:ext cx="7657233" cy="1184563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96491</xdr:colOff>
      <xdr:row>4</xdr:row>
      <xdr:rowOff>58944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150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10</xdr:col>
      <xdr:colOff>703897</xdr:colOff>
      <xdr:row>57</xdr:row>
      <xdr:rowOff>131426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819151</xdr:colOff>
      <xdr:row>105</xdr:row>
      <xdr:rowOff>170434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178</xdr:row>
      <xdr:rowOff>152400</xdr:rowOff>
    </xdr:from>
    <xdr:to>
      <xdr:col>18</xdr:col>
      <xdr:colOff>572453</xdr:colOff>
      <xdr:row>182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2157650"/>
          <a:ext cx="10429876" cy="954221"/>
        </a:xfrm>
        <a:prstGeom prst="rect">
          <a:avLst/>
        </a:prstGeom>
      </xdr:spPr>
    </xdr:pic>
    <xdr:clientData/>
  </xdr:twoCellAnchor>
  <xdr:twoCellAnchor>
    <xdr:from>
      <xdr:col>1</xdr:col>
      <xdr:colOff>1114424</xdr:colOff>
      <xdr:row>131</xdr:row>
      <xdr:rowOff>1905</xdr:rowOff>
    </xdr:from>
    <xdr:to>
      <xdr:col>9</xdr:col>
      <xdr:colOff>554354</xdr:colOff>
      <xdr:row>143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1628774" y="32063055"/>
          <a:ext cx="6355080" cy="290131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NEW ZEALAND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7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THE CARGO WAREHOUSE  </a:t>
          </a:r>
          <a:endParaRPr lang="en-AU" sz="1700">
            <a:solidFill>
              <a:schemeClr val="accent1"/>
            </a:solidFill>
            <a:effectLst/>
          </a:endParaRPr>
        </a:p>
        <a:p>
          <a:pPr algn="ctr"/>
          <a:r>
            <a:rPr lang="en-AU" sz="1700" b="1">
              <a:solidFill>
                <a:schemeClr val="accent1"/>
              </a:solidFill>
            </a:rPr>
            <a:t>557 Mt</a:t>
          </a:r>
          <a:r>
            <a:rPr lang="en-AU" sz="1700" b="1" baseline="0">
              <a:solidFill>
                <a:schemeClr val="accent1"/>
              </a:solidFill>
            </a:rPr>
            <a:t> Derrimut Road,</a:t>
          </a:r>
          <a:r>
            <a:rPr lang="en-AU" sz="1700" b="1">
              <a:solidFill>
                <a:schemeClr val="accent1"/>
              </a:solidFill>
            </a:rPr>
            <a:t> </a:t>
          </a:r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Derrimut VIC 3026</a:t>
          </a:r>
          <a:r>
            <a:rPr lang="en-AU" sz="1700">
              <a:solidFill>
                <a:schemeClr val="accent1"/>
              </a:solidFill>
            </a:rPr>
            <a:t> 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Hours: 7.00am – 3.30pm (Mon-Fri)</a:t>
          </a:r>
        </a:p>
        <a:p>
          <a:pPr algn="ctr"/>
          <a:r>
            <a:rPr lang="en-AU" sz="17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*Timeslot</a:t>
          </a:r>
          <a:r>
            <a:rPr lang="en-AU" sz="1700" b="1" i="0" u="none" strike="noStrike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Booking in Place* </a:t>
          </a:r>
        </a:p>
        <a:p>
          <a:pPr algn="ctr"/>
          <a:endParaRPr lang="en-AU" sz="1700" b="1" i="0" u="none" strike="noStrike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REST OF THE WORLD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LOGICA LOGISTICS 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1"/>
              </a:solidFill>
            </a:rPr>
            <a:t>Hours 7:00am - 3:30pm (Mon-Fri)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428626</xdr:colOff>
      <xdr:row>144</xdr:row>
      <xdr:rowOff>152399</xdr:rowOff>
    </xdr:from>
    <xdr:to>
      <xdr:col>9</xdr:col>
      <xdr:colOff>1285875</xdr:colOff>
      <xdr:row>150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933451" y="35699699"/>
          <a:ext cx="7362824" cy="133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 The</a:t>
          </a:r>
          <a:r>
            <a:rPr lang="en-AU" sz="2000" b="1" baseline="0">
              <a:solidFill>
                <a:srgbClr val="FF0000"/>
              </a:solidFill>
            </a:rPr>
            <a:t> Cargo Warehouse will not be accepting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159155</xdr:rowOff>
    </xdr:from>
    <xdr:to>
      <xdr:col>7</xdr:col>
      <xdr:colOff>640772</xdr:colOff>
      <xdr:row>114</xdr:row>
      <xdr:rowOff>85725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636914" y="26819630"/>
          <a:ext cx="5604683" cy="22125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jcarter@asea360.com.au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WENDY   wthompson@asea360.com.au 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147</xdr:row>
      <xdr:rowOff>203922</xdr:rowOff>
    </xdr:from>
    <xdr:to>
      <xdr:col>9</xdr:col>
      <xdr:colOff>707015</xdr:colOff>
      <xdr:row>152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592742</xdr:colOff>
      <xdr:row>4</xdr:row>
      <xdr:rowOff>135572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740581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663920</xdr:colOff>
      <xdr:row>92</xdr:row>
      <xdr:rowOff>132111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233362</xdr:colOff>
      <xdr:row>119</xdr:row>
      <xdr:rowOff>149225</xdr:rowOff>
    </xdr:from>
    <xdr:to>
      <xdr:col>7</xdr:col>
      <xdr:colOff>625474</xdr:colOff>
      <xdr:row>132</xdr:row>
      <xdr:rowOff>74900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90762" y="29229050"/>
          <a:ext cx="5049837" cy="2897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163512</xdr:colOff>
      <xdr:row>114</xdr:row>
      <xdr:rowOff>192375</xdr:rowOff>
    </xdr:from>
    <xdr:to>
      <xdr:col>7</xdr:col>
      <xdr:colOff>504537</xdr:colOff>
      <xdr:row>122</xdr:row>
      <xdr:rowOff>147206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787217" y="28983852"/>
          <a:ext cx="4151025" cy="175592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167825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211093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161</xdr:row>
      <xdr:rowOff>164522</xdr:rowOff>
    </xdr:from>
    <xdr:to>
      <xdr:col>11</xdr:col>
      <xdr:colOff>135255</xdr:colOff>
      <xdr:row>165</xdr:row>
      <xdr:rowOff>211846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249901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626451</xdr:colOff>
      <xdr:row>45</xdr:row>
      <xdr:rowOff>170266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817989</xdr:colOff>
      <xdr:row>80</xdr:row>
      <xdr:rowOff>131618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1757363</xdr:colOff>
      <xdr:row>96</xdr:row>
      <xdr:rowOff>141287</xdr:rowOff>
    </xdr:from>
    <xdr:to>
      <xdr:col>7</xdr:col>
      <xdr:colOff>298306</xdr:colOff>
      <xdr:row>105</xdr:row>
      <xdr:rowOff>127137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05038" y="25601612"/>
          <a:ext cx="4903643" cy="2043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JANELLE  jcarini@asea360.com.au</a:t>
          </a:r>
          <a:endParaRPr lang="en-AU" sz="1800">
            <a:solidFill>
              <a:schemeClr val="accent1"/>
            </a:solidFill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1011555</xdr:colOff>
      <xdr:row>40</xdr:row>
      <xdr:rowOff>172963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131755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969644</xdr:colOff>
      <xdr:row>127</xdr:row>
      <xdr:rowOff>173335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311633</xdr:colOff>
      <xdr:row>71</xdr:row>
      <xdr:rowOff>128725</xdr:rowOff>
    </xdr:from>
    <xdr:to>
      <xdr:col>6</xdr:col>
      <xdr:colOff>477022</xdr:colOff>
      <xdr:row>78</xdr:row>
      <xdr:rowOff>229168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365720" y="18806008"/>
          <a:ext cx="3735193" cy="17238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473680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1683283</xdr:colOff>
      <xdr:row>62</xdr:row>
      <xdr:rowOff>216070</xdr:rowOff>
    </xdr:from>
    <xdr:to>
      <xdr:col>7</xdr:col>
      <xdr:colOff>267088</xdr:colOff>
      <xdr:row>72</xdr:row>
      <xdr:rowOff>68331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40483" y="16913395"/>
          <a:ext cx="5241780" cy="212873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129989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135110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98396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1196340</xdr:colOff>
      <xdr:row>36</xdr:row>
      <xdr:rowOff>172534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67</xdr:row>
      <xdr:rowOff>76200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74403" y="15974003"/>
          <a:ext cx="5165870" cy="199014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ASEA360 CONSOLIDATION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</a:p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JANELLE  jcarini@asea360.com.au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JADE   jcarter@asea360.com.au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WENDY   wthompson@asea360.com.au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X219"/>
  <sheetViews>
    <sheetView showGridLines="0" view="pageBreakPreview" zoomScaleNormal="100" zoomScaleSheetLayoutView="100" workbookViewId="0">
      <selection activeCell="B17" sqref="B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55468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189" t="s">
        <v>0</v>
      </c>
      <c r="B5" s="189"/>
      <c r="C5" s="189"/>
      <c r="D5" s="189"/>
      <c r="E5" s="189"/>
      <c r="F5" s="189"/>
      <c r="G5" s="189"/>
      <c r="H5" s="189"/>
      <c r="I5" s="189"/>
    </row>
    <row r="6" spans="1:18" s="21" customFormat="1" ht="44.4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R6"/>
    </row>
    <row r="7" spans="1:18" s="4" customFormat="1" ht="34.799999999999997" x14ac:dyDescent="0.3">
      <c r="A7" s="202" t="s">
        <v>155</v>
      </c>
      <c r="B7" s="202"/>
      <c r="C7" s="202"/>
      <c r="D7" s="202"/>
      <c r="E7" s="202"/>
      <c r="F7" s="202"/>
      <c r="G7" s="202"/>
      <c r="H7" s="202"/>
      <c r="I7" s="202"/>
      <c r="J7" s="95"/>
    </row>
    <row r="8" spans="1:18" s="4" customFormat="1" ht="34.799999999999997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95"/>
    </row>
    <row r="9" spans="1:18" s="4" customFormat="1" ht="32.85" hidden="1" customHeight="1" x14ac:dyDescent="0.55000000000000004">
      <c r="A9" s="80"/>
      <c r="B9" s="200" t="s">
        <v>71</v>
      </c>
      <c r="C9" s="200"/>
      <c r="D9" s="200"/>
      <c r="E9" s="200"/>
      <c r="F9" s="200"/>
      <c r="G9" s="200"/>
      <c r="H9" s="80"/>
      <c r="I9" s="80"/>
      <c r="J9" s="95"/>
    </row>
    <row r="10" spans="1:18" s="4" customFormat="1" ht="34.799999999999997" hidden="1" x14ac:dyDescent="0.3">
      <c r="A10" s="80"/>
      <c r="B10" s="191" t="s">
        <v>3</v>
      </c>
      <c r="C10" s="193" t="s">
        <v>4</v>
      </c>
      <c r="D10" s="90"/>
      <c r="E10" s="195" t="s">
        <v>5</v>
      </c>
      <c r="F10" s="187" t="s">
        <v>6</v>
      </c>
      <c r="G10" s="197" t="s">
        <v>72</v>
      </c>
      <c r="H10" s="80"/>
      <c r="I10" s="80"/>
      <c r="J10" s="95"/>
    </row>
    <row r="11" spans="1:18" s="4" customFormat="1" ht="5.4" hidden="1" customHeight="1" x14ac:dyDescent="0.3">
      <c r="A11" s="80"/>
      <c r="B11" s="192"/>
      <c r="C11" s="194"/>
      <c r="D11" s="93"/>
      <c r="E11" s="196"/>
      <c r="F11" s="188"/>
      <c r="G11" s="198"/>
      <c r="H11" s="80"/>
      <c r="I11" s="80"/>
      <c r="J11" s="95"/>
    </row>
    <row r="12" spans="1:18" s="4" customFormat="1" ht="19.2" hidden="1" customHeight="1" x14ac:dyDescent="0.35">
      <c r="A12" s="80"/>
      <c r="B12" s="140" t="s">
        <v>57</v>
      </c>
      <c r="C12" s="141" t="s">
        <v>76</v>
      </c>
      <c r="D12" s="141"/>
      <c r="E12" s="142">
        <v>45484</v>
      </c>
      <c r="F12" s="142">
        <v>45491</v>
      </c>
      <c r="G12" s="143">
        <v>45511</v>
      </c>
      <c r="H12" s="80"/>
      <c r="I12" s="80"/>
      <c r="J12" s="95"/>
    </row>
    <row r="13" spans="1:18" s="4" customFormat="1" ht="19.95" customHeigh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95"/>
    </row>
    <row r="14" spans="1:18" s="4" customFormat="1" ht="18" customHeigh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95"/>
    </row>
    <row r="15" spans="1:18" ht="33" customHeight="1" thickBot="1" x14ac:dyDescent="0.6">
      <c r="B15" s="201" t="s">
        <v>2</v>
      </c>
      <c r="C15" s="201"/>
      <c r="D15" s="201"/>
      <c r="E15" s="201"/>
      <c r="F15" s="201"/>
      <c r="G15" s="201"/>
      <c r="H15" s="200"/>
      <c r="I15" s="11"/>
    </row>
    <row r="16" spans="1:18" ht="23.4" customHeight="1" x14ac:dyDescent="0.3">
      <c r="B16" s="162" t="s">
        <v>3</v>
      </c>
      <c r="C16" s="90" t="s">
        <v>4</v>
      </c>
      <c r="D16" s="153" t="s">
        <v>86</v>
      </c>
      <c r="E16" s="160" t="s">
        <v>5</v>
      </c>
      <c r="F16" s="160" t="s">
        <v>6</v>
      </c>
      <c r="G16" s="160" t="s">
        <v>7</v>
      </c>
      <c r="H16" s="204" t="s">
        <v>63</v>
      </c>
      <c r="I16" s="212" t="s">
        <v>115</v>
      </c>
      <c r="J16" s="212" t="s">
        <v>69</v>
      </c>
      <c r="K16" s="212" t="s">
        <v>78</v>
      </c>
      <c r="L16" s="199"/>
    </row>
    <row r="17" spans="1:24" ht="20.399999999999999" customHeight="1" thickBot="1" x14ac:dyDescent="0.35">
      <c r="A17" s="66"/>
      <c r="B17" s="163"/>
      <c r="C17" s="164"/>
      <c r="D17" s="154" t="s">
        <v>87</v>
      </c>
      <c r="E17" s="161" t="s">
        <v>104</v>
      </c>
      <c r="F17" s="161" t="s">
        <v>102</v>
      </c>
      <c r="G17" s="161" t="s">
        <v>103</v>
      </c>
      <c r="H17" s="205"/>
      <c r="I17" s="213"/>
      <c r="J17" s="213"/>
      <c r="K17" s="213"/>
      <c r="L17" s="199"/>
    </row>
    <row r="18" spans="1:24" s="14" customFormat="1" ht="18" x14ac:dyDescent="0.3">
      <c r="A18" s="73"/>
      <c r="B18" s="105" t="s">
        <v>59</v>
      </c>
      <c r="C18" s="181" t="s">
        <v>95</v>
      </c>
      <c r="D18" s="177">
        <v>45595</v>
      </c>
      <c r="E18" s="177">
        <v>45602</v>
      </c>
      <c r="F18" s="177">
        <v>45607</v>
      </c>
      <c r="G18" s="177">
        <v>45624</v>
      </c>
      <c r="H18" s="139">
        <f>(F18+28)</f>
        <v>45635</v>
      </c>
      <c r="I18" s="139">
        <f>F18+30</f>
        <v>45637</v>
      </c>
      <c r="J18" s="139">
        <f>(F18+30)</f>
        <v>45637</v>
      </c>
      <c r="K18" s="180">
        <f>(G18+28)</f>
        <v>45652</v>
      </c>
      <c r="L18" s="158"/>
    </row>
    <row r="19" spans="1:24" s="14" customFormat="1" ht="18" x14ac:dyDescent="0.3">
      <c r="A19" s="73"/>
      <c r="B19" s="105" t="s">
        <v>80</v>
      </c>
      <c r="C19" s="181" t="s">
        <v>96</v>
      </c>
      <c r="D19" s="177">
        <v>45602</v>
      </c>
      <c r="E19" s="177">
        <v>45609</v>
      </c>
      <c r="F19" s="177">
        <v>45613</v>
      </c>
      <c r="G19" s="177">
        <v>45630</v>
      </c>
      <c r="H19" s="177">
        <f>(F19+28)</f>
        <v>45641</v>
      </c>
      <c r="I19" s="177">
        <f t="shared" ref="I19:I24" si="0">F19+30</f>
        <v>45643</v>
      </c>
      <c r="J19" s="177">
        <f>(F19+30)</f>
        <v>45643</v>
      </c>
      <c r="K19" s="106">
        <f>(G19+28)</f>
        <v>45658</v>
      </c>
      <c r="L19" s="158"/>
    </row>
    <row r="20" spans="1:24" s="14" customFormat="1" ht="19.5" customHeight="1" x14ac:dyDescent="0.3">
      <c r="A20" s="73"/>
      <c r="B20" s="105" t="s">
        <v>108</v>
      </c>
      <c r="C20" s="181" t="s">
        <v>109</v>
      </c>
      <c r="D20" s="177">
        <v>45609</v>
      </c>
      <c r="E20" s="177">
        <v>45616</v>
      </c>
      <c r="F20" s="177">
        <v>45620</v>
      </c>
      <c r="G20" s="177">
        <v>45637</v>
      </c>
      <c r="H20" s="177">
        <f>(F20+28)</f>
        <v>45648</v>
      </c>
      <c r="I20" s="177">
        <f t="shared" si="0"/>
        <v>45650</v>
      </c>
      <c r="J20" s="177">
        <f>(F20+30)</f>
        <v>45650</v>
      </c>
      <c r="K20" s="106">
        <f>(G20+28)</f>
        <v>45665</v>
      </c>
      <c r="L20" s="158"/>
      <c r="M20"/>
    </row>
    <row r="21" spans="1:24" s="14" customFormat="1" ht="19.5" customHeight="1" x14ac:dyDescent="0.3">
      <c r="A21" s="73"/>
      <c r="B21" s="105" t="s">
        <v>82</v>
      </c>
      <c r="C21" s="181" t="s">
        <v>110</v>
      </c>
      <c r="D21" s="177">
        <v>45616</v>
      </c>
      <c r="E21" s="177">
        <v>45623</v>
      </c>
      <c r="F21" s="177">
        <v>45627</v>
      </c>
      <c r="G21" s="177">
        <v>45644</v>
      </c>
      <c r="H21" s="177">
        <f t="shared" ref="H21:H24" si="1">(F21+28)</f>
        <v>45655</v>
      </c>
      <c r="I21" s="177">
        <f t="shared" si="0"/>
        <v>45657</v>
      </c>
      <c r="J21" s="177">
        <f t="shared" ref="J21:J23" si="2">(F21+30)</f>
        <v>45657</v>
      </c>
      <c r="K21" s="106">
        <f t="shared" ref="K21:K24" si="3">(G21+28)</f>
        <v>45672</v>
      </c>
      <c r="L21" s="158"/>
    </row>
    <row r="22" spans="1:24" s="14" customFormat="1" ht="19.5" customHeight="1" x14ac:dyDescent="0.3">
      <c r="A22" s="73"/>
      <c r="B22" s="105" t="s">
        <v>60</v>
      </c>
      <c r="C22" s="181" t="s">
        <v>121</v>
      </c>
      <c r="D22" s="177">
        <v>45631</v>
      </c>
      <c r="E22" s="177">
        <v>45638</v>
      </c>
      <c r="F22" s="177">
        <v>45640</v>
      </c>
      <c r="G22" s="177">
        <v>45657</v>
      </c>
      <c r="H22" s="177">
        <f>(F22+28)</f>
        <v>45668</v>
      </c>
      <c r="I22" s="177">
        <f t="shared" si="0"/>
        <v>45670</v>
      </c>
      <c r="J22" s="177">
        <f t="shared" si="2"/>
        <v>45670</v>
      </c>
      <c r="K22" s="106">
        <f t="shared" si="3"/>
        <v>45685</v>
      </c>
      <c r="L22" s="158"/>
    </row>
    <row r="23" spans="1:24" s="14" customFormat="1" ht="19.5" customHeight="1" x14ac:dyDescent="0.3">
      <c r="A23" s="73"/>
      <c r="B23" s="105" t="s">
        <v>150</v>
      </c>
      <c r="C23" s="181" t="s">
        <v>151</v>
      </c>
      <c r="D23" s="177">
        <v>45637</v>
      </c>
      <c r="E23" s="177">
        <v>45643</v>
      </c>
      <c r="F23" s="177">
        <v>45648</v>
      </c>
      <c r="G23" s="177">
        <v>45292</v>
      </c>
      <c r="H23" s="177">
        <f t="shared" si="1"/>
        <v>45676</v>
      </c>
      <c r="I23" s="177">
        <f t="shared" si="0"/>
        <v>45678</v>
      </c>
      <c r="J23" s="177">
        <f t="shared" si="2"/>
        <v>45678</v>
      </c>
      <c r="K23" s="106">
        <f t="shared" si="3"/>
        <v>45320</v>
      </c>
      <c r="L23" s="158"/>
      <c r="X23"/>
    </row>
    <row r="24" spans="1:24" s="14" customFormat="1" ht="19.5" customHeight="1" thickBot="1" x14ac:dyDescent="0.35">
      <c r="A24" s="73"/>
      <c r="B24" s="107" t="s">
        <v>59</v>
      </c>
      <c r="C24" s="108" t="s">
        <v>139</v>
      </c>
      <c r="D24" s="109"/>
      <c r="E24" s="109">
        <v>45646</v>
      </c>
      <c r="F24" s="109">
        <v>45655</v>
      </c>
      <c r="G24" s="109">
        <v>45306</v>
      </c>
      <c r="H24" s="109">
        <f t="shared" si="1"/>
        <v>45683</v>
      </c>
      <c r="I24" s="109">
        <f t="shared" si="0"/>
        <v>45685</v>
      </c>
      <c r="J24" s="109">
        <f>(F24+30)</f>
        <v>45685</v>
      </c>
      <c r="K24" s="110">
        <f t="shared" si="3"/>
        <v>45334</v>
      </c>
      <c r="L24" s="158"/>
    </row>
    <row r="25" spans="1:24" s="14" customFormat="1" ht="19.5" hidden="1" customHeight="1" thickBot="1" x14ac:dyDescent="0.35">
      <c r="A25" s="73"/>
      <c r="B25" s="107"/>
      <c r="C25" s="108"/>
      <c r="D25" s="108"/>
      <c r="E25" s="109"/>
      <c r="F25" s="109"/>
      <c r="G25" s="109"/>
      <c r="H25" s="110">
        <f t="shared" ref="H25" si="4">(G25+1)</f>
        <v>1</v>
      </c>
      <c r="I25" s="97"/>
      <c r="J25" s="13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x14ac:dyDescent="0.25">
      <c r="B27" s="11"/>
      <c r="C27" s="11"/>
      <c r="D27" s="11"/>
      <c r="E27" s="11"/>
      <c r="F27" s="11"/>
      <c r="G27" s="11"/>
      <c r="H27" s="11"/>
      <c r="I27" s="11"/>
    </row>
    <row r="28" spans="1:24" ht="31.2" thickBot="1" x14ac:dyDescent="0.6">
      <c r="B28" s="200" t="s">
        <v>8</v>
      </c>
      <c r="C28" s="200"/>
      <c r="D28" s="200"/>
      <c r="E28" s="200"/>
      <c r="F28" s="200"/>
      <c r="G28" s="200"/>
      <c r="H28" s="11"/>
      <c r="I28" s="11"/>
    </row>
    <row r="29" spans="1:24" ht="18" customHeight="1" x14ac:dyDescent="0.3">
      <c r="B29" s="191" t="s">
        <v>3</v>
      </c>
      <c r="C29" s="193" t="s">
        <v>4</v>
      </c>
      <c r="D29" s="90"/>
      <c r="E29" s="195" t="s">
        <v>5</v>
      </c>
      <c r="F29" s="187" t="s">
        <v>6</v>
      </c>
      <c r="G29" s="197" t="s">
        <v>9</v>
      </c>
      <c r="H29" s="199"/>
      <c r="I29" s="203"/>
    </row>
    <row r="30" spans="1:24" ht="18.75" customHeight="1" thickBot="1" x14ac:dyDescent="0.35">
      <c r="B30" s="192"/>
      <c r="C30" s="194"/>
      <c r="D30" s="93"/>
      <c r="E30" s="196"/>
      <c r="F30" s="188"/>
      <c r="G30" s="198"/>
      <c r="H30" s="199"/>
      <c r="I30" s="203"/>
    </row>
    <row r="31" spans="1:24" ht="18.75" customHeight="1" x14ac:dyDescent="0.35">
      <c r="B31" s="26" t="s">
        <v>83</v>
      </c>
      <c r="C31" s="87" t="s">
        <v>98</v>
      </c>
      <c r="D31" s="87"/>
      <c r="E31" s="34">
        <v>45603</v>
      </c>
      <c r="F31" s="34">
        <v>45612</v>
      </c>
      <c r="G31" s="31">
        <v>45627</v>
      </c>
      <c r="H31" s="159"/>
      <c r="I31" s="91"/>
    </row>
    <row r="32" spans="1:24" ht="18.75" customHeight="1" x14ac:dyDescent="0.35">
      <c r="B32" s="26" t="s">
        <v>123</v>
      </c>
      <c r="C32" s="87" t="s">
        <v>124</v>
      </c>
      <c r="D32" s="87"/>
      <c r="E32" s="34">
        <v>45614</v>
      </c>
      <c r="F32" s="34">
        <v>45620</v>
      </c>
      <c r="G32" s="31">
        <v>45634</v>
      </c>
      <c r="H32" s="159"/>
      <c r="I32" s="91"/>
    </row>
    <row r="33" spans="1:10" ht="19.5" customHeight="1" x14ac:dyDescent="0.35">
      <c r="A33" s="77"/>
      <c r="B33" s="26" t="s">
        <v>135</v>
      </c>
      <c r="C33" s="87" t="s">
        <v>136</v>
      </c>
      <c r="D33" s="87"/>
      <c r="E33" s="34">
        <v>45624</v>
      </c>
      <c r="F33" s="34">
        <v>45631</v>
      </c>
      <c r="G33" s="31">
        <v>45648</v>
      </c>
      <c r="H33" s="159"/>
      <c r="I33" s="97"/>
    </row>
    <row r="34" spans="1:10" ht="19.5" customHeight="1" thickBot="1" x14ac:dyDescent="0.4">
      <c r="A34" s="77"/>
      <c r="B34" s="27" t="s">
        <v>83</v>
      </c>
      <c r="C34" s="28" t="s">
        <v>152</v>
      </c>
      <c r="D34" s="28"/>
      <c r="E34" s="29">
        <v>45638</v>
      </c>
      <c r="F34" s="29">
        <v>45645</v>
      </c>
      <c r="G34" s="32">
        <v>45296</v>
      </c>
      <c r="H34" s="159"/>
      <c r="I34" s="97"/>
    </row>
    <row r="35" spans="1:10" x14ac:dyDescent="0.3">
      <c r="B35" s="190"/>
      <c r="C35" s="190"/>
      <c r="D35" s="190"/>
      <c r="E35" s="190"/>
      <c r="F35" s="190"/>
      <c r="G35" s="190"/>
      <c r="H35" s="190"/>
      <c r="I35" s="24"/>
    </row>
    <row r="36" spans="1:10" ht="25.5" customHeight="1" thickBot="1" x14ac:dyDescent="0.6">
      <c r="B36" s="200" t="s">
        <v>10</v>
      </c>
      <c r="C36" s="200"/>
      <c r="D36" s="200"/>
      <c r="E36" s="200"/>
      <c r="F36" s="200"/>
      <c r="G36" s="200"/>
      <c r="H36" s="11"/>
      <c r="I36" s="8"/>
    </row>
    <row r="37" spans="1:10" ht="12.75" customHeight="1" x14ac:dyDescent="0.3">
      <c r="B37" s="191" t="s">
        <v>3</v>
      </c>
      <c r="C37" s="193" t="s">
        <v>4</v>
      </c>
      <c r="D37" s="90"/>
      <c r="E37" s="195" t="s">
        <v>5</v>
      </c>
      <c r="F37" s="187" t="s">
        <v>6</v>
      </c>
      <c r="G37" s="197" t="s">
        <v>11</v>
      </c>
      <c r="H37" s="199"/>
      <c r="I37" s="186"/>
    </row>
    <row r="38" spans="1:10" ht="24.75" customHeight="1" thickBot="1" x14ac:dyDescent="0.35">
      <c r="B38" s="192"/>
      <c r="C38" s="194"/>
      <c r="D38" s="93"/>
      <c r="E38" s="196"/>
      <c r="F38" s="188"/>
      <c r="G38" s="198"/>
      <c r="H38" s="199"/>
      <c r="I38" s="186"/>
    </row>
    <row r="39" spans="1:10" ht="18" x14ac:dyDescent="0.35">
      <c r="B39" s="26" t="s">
        <v>134</v>
      </c>
      <c r="C39" s="87" t="s">
        <v>126</v>
      </c>
      <c r="D39" s="87"/>
      <c r="E39" s="34">
        <v>45600</v>
      </c>
      <c r="F39" s="34">
        <v>45608</v>
      </c>
      <c r="G39" s="31">
        <v>45635</v>
      </c>
      <c r="H39" s="159"/>
      <c r="I39" s="97"/>
    </row>
    <row r="40" spans="1:10" ht="18" x14ac:dyDescent="0.35">
      <c r="B40" s="26" t="s">
        <v>128</v>
      </c>
      <c r="C40" s="87" t="s">
        <v>129</v>
      </c>
      <c r="D40" s="87"/>
      <c r="E40" s="34">
        <v>45611</v>
      </c>
      <c r="F40" s="34">
        <v>45619</v>
      </c>
      <c r="G40" s="31">
        <v>45642</v>
      </c>
      <c r="H40" s="159"/>
      <c r="I40" s="97"/>
      <c r="J40"/>
    </row>
    <row r="41" spans="1:10" ht="19.5" customHeight="1" thickBot="1" x14ac:dyDescent="0.4">
      <c r="B41" s="27" t="s">
        <v>153</v>
      </c>
      <c r="C41" s="28" t="s">
        <v>154</v>
      </c>
      <c r="D41" s="28"/>
      <c r="E41" s="29">
        <v>45618</v>
      </c>
      <c r="F41" s="29">
        <v>45625</v>
      </c>
      <c r="G41" s="32">
        <v>45649</v>
      </c>
      <c r="H41" s="159"/>
      <c r="I41" s="97"/>
    </row>
    <row r="42" spans="1:10" ht="18" customHeight="1" x14ac:dyDescent="0.35">
      <c r="B42" s="71"/>
      <c r="C42" s="42"/>
      <c r="D42" s="42"/>
      <c r="E42" s="44"/>
      <c r="F42" s="44"/>
      <c r="G42" s="44"/>
      <c r="H42" s="72"/>
      <c r="I42" s="8"/>
    </row>
    <row r="43" spans="1:10" ht="37.5" customHeight="1" thickBot="1" x14ac:dyDescent="0.6">
      <c r="B43" s="200" t="s">
        <v>12</v>
      </c>
      <c r="C43" s="200"/>
      <c r="D43" s="200"/>
      <c r="E43" s="200"/>
      <c r="F43" s="200"/>
      <c r="G43" s="200"/>
      <c r="H43" s="11"/>
      <c r="I43" s="8"/>
    </row>
    <row r="44" spans="1:10" ht="17.25" customHeight="1" x14ac:dyDescent="0.3">
      <c r="B44" s="191" t="s">
        <v>3</v>
      </c>
      <c r="C44" s="193" t="s">
        <v>4</v>
      </c>
      <c r="D44" s="90"/>
      <c r="E44" s="195" t="s">
        <v>5</v>
      </c>
      <c r="F44" s="187" t="s">
        <v>6</v>
      </c>
      <c r="G44" s="197" t="s">
        <v>13</v>
      </c>
      <c r="H44" s="199"/>
      <c r="I44" s="186"/>
    </row>
    <row r="45" spans="1:10" ht="18.600000000000001" thickBot="1" x14ac:dyDescent="0.35">
      <c r="B45" s="192"/>
      <c r="C45" s="194"/>
      <c r="D45" s="93"/>
      <c r="E45" s="196"/>
      <c r="F45" s="188"/>
      <c r="G45" s="198"/>
      <c r="H45" s="199"/>
      <c r="I45" s="186"/>
    </row>
    <row r="46" spans="1:10" ht="18" x14ac:dyDescent="0.35">
      <c r="B46" s="26" t="str">
        <f t="shared" ref="B46:F50" si="5">B67</f>
        <v>OOCL PANAMA</v>
      </c>
      <c r="C46" s="144" t="str">
        <f t="shared" si="5"/>
        <v>318N</v>
      </c>
      <c r="D46" s="144"/>
      <c r="E46" s="34">
        <f>E67</f>
        <v>45597</v>
      </c>
      <c r="F46" s="34">
        <f t="shared" si="5"/>
        <v>45607</v>
      </c>
      <c r="G46" s="31">
        <f>(F46+16)</f>
        <v>45623</v>
      </c>
      <c r="H46" s="159"/>
      <c r="I46" s="120"/>
    </row>
    <row r="47" spans="1:10" ht="19.350000000000001" customHeight="1" x14ac:dyDescent="0.35">
      <c r="B47" s="26" t="str">
        <f t="shared" si="5"/>
        <v>KOTA LAMBAI</v>
      </c>
      <c r="C47" s="144" t="str">
        <f t="shared" si="5"/>
        <v>172N</v>
      </c>
      <c r="D47" s="144"/>
      <c r="E47" s="34">
        <f t="shared" si="5"/>
        <v>45608</v>
      </c>
      <c r="F47" s="34">
        <f t="shared" si="5"/>
        <v>45614</v>
      </c>
      <c r="G47" s="31">
        <f t="shared" ref="G47:G51" si="6">(F47+16)</f>
        <v>45630</v>
      </c>
      <c r="H47" s="159"/>
      <c r="I47" s="97"/>
    </row>
    <row r="48" spans="1:10" ht="19.350000000000001" customHeight="1" x14ac:dyDescent="0.35">
      <c r="B48" s="26" t="str">
        <f t="shared" si="5"/>
        <v>OOCL CHICAGO</v>
      </c>
      <c r="C48" s="144" t="str">
        <f t="shared" si="5"/>
        <v>105N</v>
      </c>
      <c r="D48" s="144"/>
      <c r="E48" s="34">
        <f>E69</f>
        <v>45615</v>
      </c>
      <c r="F48" s="34">
        <f t="shared" si="5"/>
        <v>45620</v>
      </c>
      <c r="G48" s="31">
        <f t="shared" si="6"/>
        <v>45636</v>
      </c>
      <c r="H48" s="159"/>
      <c r="I48" s="97"/>
    </row>
    <row r="49" spans="2:9" ht="19.350000000000001" customHeight="1" x14ac:dyDescent="0.35">
      <c r="B49" s="26" t="str">
        <f t="shared" si="5"/>
        <v>JOGELA</v>
      </c>
      <c r="C49" s="144" t="str">
        <f t="shared" si="5"/>
        <v>199N</v>
      </c>
      <c r="D49" s="144"/>
      <c r="E49" s="34">
        <f t="shared" si="5"/>
        <v>45622</v>
      </c>
      <c r="F49" s="34">
        <f t="shared" si="5"/>
        <v>45627</v>
      </c>
      <c r="G49" s="31">
        <f t="shared" si="6"/>
        <v>45643</v>
      </c>
      <c r="H49" s="159"/>
      <c r="I49" s="97"/>
    </row>
    <row r="50" spans="2:9" ht="19.5" customHeight="1" x14ac:dyDescent="0.35">
      <c r="B50" s="26" t="str">
        <f t="shared" si="5"/>
        <v>COSCO GENOA</v>
      </c>
      <c r="C50" s="144" t="str">
        <f t="shared" si="5"/>
        <v>087N</v>
      </c>
      <c r="D50" s="144"/>
      <c r="E50" s="34">
        <f t="shared" si="5"/>
        <v>45629</v>
      </c>
      <c r="F50" s="34">
        <f t="shared" si="5"/>
        <v>45634</v>
      </c>
      <c r="G50" s="31">
        <f t="shared" si="6"/>
        <v>45650</v>
      </c>
      <c r="H50" s="159"/>
      <c r="I50" s="97"/>
    </row>
    <row r="51" spans="2:9" ht="19.5" customHeight="1" thickBot="1" x14ac:dyDescent="0.4">
      <c r="B51" s="27" t="str">
        <f>B72</f>
        <v>OOCL PANAMA</v>
      </c>
      <c r="C51" s="145" t="str">
        <f t="shared" ref="C51" si="7">C72</f>
        <v>319N</v>
      </c>
      <c r="D51" s="145"/>
      <c r="E51" s="29">
        <f>E72</f>
        <v>45636</v>
      </c>
      <c r="F51" s="29">
        <f>F72</f>
        <v>45641</v>
      </c>
      <c r="G51" s="32">
        <f t="shared" si="6"/>
        <v>45657</v>
      </c>
      <c r="H51" s="159"/>
      <c r="I51" s="97"/>
    </row>
    <row r="52" spans="2:9" ht="19.5" customHeight="1" x14ac:dyDescent="0.3">
      <c r="B52" s="97"/>
      <c r="C52" s="97"/>
      <c r="D52" s="97"/>
      <c r="E52" s="10"/>
      <c r="F52" s="3"/>
      <c r="G52" s="3"/>
      <c r="H52" s="3"/>
      <c r="I52" s="3"/>
    </row>
    <row r="53" spans="2:9" ht="19.5" customHeight="1" x14ac:dyDescent="0.35">
      <c r="B53" s="36"/>
      <c r="C53" s="37"/>
      <c r="D53" s="37"/>
      <c r="E53" s="25"/>
      <c r="F53" s="25"/>
      <c r="G53" s="25"/>
      <c r="H53" s="97"/>
      <c r="I53" s="97"/>
    </row>
    <row r="54" spans="2:9" ht="18" x14ac:dyDescent="0.35">
      <c r="B54" s="36"/>
      <c r="C54" s="37"/>
      <c r="D54" s="37"/>
      <c r="E54" s="25"/>
      <c r="F54" s="25"/>
      <c r="G54" s="25"/>
      <c r="H54" s="25"/>
      <c r="I54" s="8"/>
    </row>
    <row r="55" spans="2:9" ht="18" x14ac:dyDescent="0.35">
      <c r="B55" s="36"/>
      <c r="C55" s="37"/>
      <c r="D55" s="37"/>
      <c r="E55" s="25"/>
      <c r="F55" s="25"/>
      <c r="G55" s="25"/>
      <c r="H55" s="25"/>
      <c r="I55" s="8"/>
    </row>
    <row r="56" spans="2:9" ht="18" x14ac:dyDescent="0.35">
      <c r="B56" s="36"/>
      <c r="C56" s="37"/>
      <c r="D56" s="37"/>
      <c r="E56" s="25"/>
      <c r="F56" s="25"/>
      <c r="G56" s="25"/>
      <c r="H56" s="25"/>
      <c r="I56" s="8"/>
    </row>
    <row r="57" spans="2:9" ht="18" x14ac:dyDescent="0.35">
      <c r="B57" s="36"/>
      <c r="C57" s="37"/>
      <c r="D57" s="37"/>
      <c r="E57" s="25"/>
      <c r="F57" s="25"/>
      <c r="G57" s="25"/>
      <c r="H57" s="25"/>
      <c r="I57" s="8"/>
    </row>
    <row r="58" spans="2:9" ht="18" x14ac:dyDescent="0.35">
      <c r="B58" s="36"/>
      <c r="C58" s="37"/>
      <c r="D58" s="37"/>
      <c r="E58" s="25"/>
      <c r="F58" s="25"/>
      <c r="G58" s="25"/>
      <c r="H58" s="25"/>
      <c r="I58" s="8"/>
    </row>
    <row r="59" spans="2:9" ht="18" x14ac:dyDescent="0.35">
      <c r="B59" s="36"/>
      <c r="C59" s="37"/>
      <c r="D59" s="37"/>
      <c r="E59" s="25"/>
      <c r="F59" s="25"/>
      <c r="G59" s="25"/>
      <c r="H59" s="25"/>
      <c r="I59" s="8"/>
    </row>
    <row r="60" spans="2:9" ht="18" x14ac:dyDescent="0.35">
      <c r="B60" s="36"/>
      <c r="C60" s="37"/>
      <c r="D60" s="37"/>
      <c r="E60" s="25"/>
      <c r="F60" s="25"/>
      <c r="G60" s="25"/>
      <c r="H60" s="25"/>
      <c r="I60" s="8"/>
    </row>
    <row r="61" spans="2:9" ht="18" x14ac:dyDescent="0.35">
      <c r="B61" s="36"/>
      <c r="C61" s="37"/>
      <c r="D61" s="37"/>
      <c r="E61" s="25"/>
      <c r="F61" s="25"/>
      <c r="G61" s="25"/>
    </row>
    <row r="62" spans="2:9" ht="18" x14ac:dyDescent="0.35">
      <c r="B62" s="36"/>
      <c r="C62" s="37"/>
      <c r="D62" s="37"/>
      <c r="E62" s="25"/>
      <c r="F62" s="25"/>
      <c r="G62" s="25"/>
      <c r="H62" s="25"/>
      <c r="I62" s="8"/>
    </row>
    <row r="63" spans="2:9" x14ac:dyDescent="0.3">
      <c r="B63" s="190"/>
      <c r="C63" s="190"/>
      <c r="D63" s="190"/>
      <c r="E63" s="190"/>
      <c r="F63" s="190"/>
      <c r="G63" s="190"/>
      <c r="H63" s="190"/>
      <c r="I63" s="8"/>
    </row>
    <row r="64" spans="2:9" ht="25.5" customHeight="1" thickBot="1" x14ac:dyDescent="0.6">
      <c r="B64" s="200" t="s">
        <v>14</v>
      </c>
      <c r="C64" s="200"/>
      <c r="D64" s="200"/>
      <c r="E64" s="200"/>
      <c r="F64" s="200"/>
      <c r="G64" s="200"/>
      <c r="H64" s="200"/>
      <c r="I64" s="11"/>
    </row>
    <row r="65" spans="1:11" ht="18.75" customHeight="1" x14ac:dyDescent="0.3">
      <c r="B65" s="191" t="s">
        <v>3</v>
      </c>
      <c r="C65" s="193" t="s">
        <v>4</v>
      </c>
      <c r="D65" s="90"/>
      <c r="E65" s="195" t="s">
        <v>5</v>
      </c>
      <c r="F65" s="187" t="s">
        <v>6</v>
      </c>
      <c r="G65" s="187" t="s">
        <v>15</v>
      </c>
      <c r="H65" s="197" t="s">
        <v>116</v>
      </c>
      <c r="I65" s="197" t="s">
        <v>16</v>
      </c>
      <c r="J65" s="197" t="s">
        <v>17</v>
      </c>
      <c r="K65" s="199"/>
    </row>
    <row r="66" spans="1:11" ht="18.75" customHeight="1" thickBot="1" x14ac:dyDescent="0.35">
      <c r="B66" s="192"/>
      <c r="C66" s="194"/>
      <c r="D66" s="93"/>
      <c r="E66" s="196"/>
      <c r="F66" s="188"/>
      <c r="G66" s="188"/>
      <c r="H66" s="198"/>
      <c r="I66" s="198"/>
      <c r="J66" s="198"/>
      <c r="K66" s="199"/>
    </row>
    <row r="67" spans="1:11" ht="18" x14ac:dyDescent="0.35">
      <c r="A67" s="74"/>
      <c r="B67" s="26" t="s">
        <v>144</v>
      </c>
      <c r="C67" s="144" t="s">
        <v>145</v>
      </c>
      <c r="D67" s="144"/>
      <c r="E67" s="34">
        <v>45597</v>
      </c>
      <c r="F67" s="34">
        <v>45607</v>
      </c>
      <c r="G67" s="34">
        <v>45620</v>
      </c>
      <c r="H67" s="34">
        <f t="shared" ref="H67:H72" si="8">F67+26</f>
        <v>45633</v>
      </c>
      <c r="I67" s="68">
        <f>F67+26</f>
        <v>45633</v>
      </c>
      <c r="J67" s="31">
        <f>F67+26</f>
        <v>45633</v>
      </c>
      <c r="K67" s="159"/>
    </row>
    <row r="68" spans="1:11" ht="19.5" customHeight="1" x14ac:dyDescent="0.35">
      <c r="A68" s="74"/>
      <c r="B68" s="26" t="s">
        <v>131</v>
      </c>
      <c r="C68" s="144" t="s">
        <v>132</v>
      </c>
      <c r="D68" s="144"/>
      <c r="E68" s="34">
        <v>45608</v>
      </c>
      <c r="F68" s="34">
        <v>45614</v>
      </c>
      <c r="G68" s="34">
        <v>45627</v>
      </c>
      <c r="H68" s="34">
        <f t="shared" si="8"/>
        <v>45640</v>
      </c>
      <c r="I68" s="34">
        <f>F68+26</f>
        <v>45640</v>
      </c>
      <c r="J68" s="31">
        <f t="shared" ref="J68:J72" si="9">F68+26</f>
        <v>45640</v>
      </c>
      <c r="K68" s="159"/>
    </row>
    <row r="69" spans="1:11" ht="19.5" customHeight="1" x14ac:dyDescent="0.35">
      <c r="A69" s="74"/>
      <c r="B69" s="26" t="s">
        <v>54</v>
      </c>
      <c r="C69" s="144" t="s">
        <v>101</v>
      </c>
      <c r="D69" s="144"/>
      <c r="E69" s="34">
        <v>45615</v>
      </c>
      <c r="F69" s="34">
        <v>45620</v>
      </c>
      <c r="G69" s="34">
        <v>45634</v>
      </c>
      <c r="H69" s="34">
        <f>F69+26</f>
        <v>45646</v>
      </c>
      <c r="I69" s="34">
        <f t="shared" ref="I69:I72" si="10">F69+26</f>
        <v>45646</v>
      </c>
      <c r="J69" s="31">
        <f t="shared" si="9"/>
        <v>45646</v>
      </c>
      <c r="K69" s="159"/>
    </row>
    <row r="70" spans="1:11" ht="19.5" customHeight="1" x14ac:dyDescent="0.35">
      <c r="A70" s="74"/>
      <c r="B70" s="26" t="s">
        <v>79</v>
      </c>
      <c r="C70" s="144" t="s">
        <v>122</v>
      </c>
      <c r="D70" s="144"/>
      <c r="E70" s="34">
        <v>45622</v>
      </c>
      <c r="F70" s="34">
        <v>45627</v>
      </c>
      <c r="G70" s="34">
        <v>45641</v>
      </c>
      <c r="H70" s="34">
        <f t="shared" si="8"/>
        <v>45653</v>
      </c>
      <c r="I70" s="34">
        <f t="shared" si="10"/>
        <v>45653</v>
      </c>
      <c r="J70" s="31">
        <f t="shared" si="9"/>
        <v>45653</v>
      </c>
      <c r="K70" s="159"/>
    </row>
    <row r="71" spans="1:11" ht="19.5" customHeight="1" x14ac:dyDescent="0.35">
      <c r="A71" s="74"/>
      <c r="B71" s="26" t="s">
        <v>56</v>
      </c>
      <c r="C71" s="144" t="s">
        <v>125</v>
      </c>
      <c r="D71" s="144"/>
      <c r="E71" s="34">
        <v>45629</v>
      </c>
      <c r="F71" s="34">
        <v>45634</v>
      </c>
      <c r="G71" s="34">
        <v>45648</v>
      </c>
      <c r="H71" s="34">
        <f t="shared" si="8"/>
        <v>45660</v>
      </c>
      <c r="I71" s="34">
        <f t="shared" si="10"/>
        <v>45660</v>
      </c>
      <c r="J71" s="31">
        <f t="shared" si="9"/>
        <v>45660</v>
      </c>
      <c r="K71" s="159"/>
    </row>
    <row r="72" spans="1:11" ht="19.5" customHeight="1" thickBot="1" x14ac:dyDescent="0.4">
      <c r="A72" s="74"/>
      <c r="B72" s="27" t="s">
        <v>144</v>
      </c>
      <c r="C72" s="145" t="s">
        <v>156</v>
      </c>
      <c r="D72" s="145"/>
      <c r="E72" s="29">
        <v>45636</v>
      </c>
      <c r="F72" s="29">
        <v>45641</v>
      </c>
      <c r="G72" s="29">
        <v>45655</v>
      </c>
      <c r="H72" s="29">
        <f t="shared" si="8"/>
        <v>45667</v>
      </c>
      <c r="I72" s="29">
        <f t="shared" si="10"/>
        <v>45667</v>
      </c>
      <c r="J72" s="32">
        <f t="shared" si="9"/>
        <v>45667</v>
      </c>
      <c r="K72" s="159"/>
    </row>
    <row r="73" spans="1:11" ht="18" customHeight="1" x14ac:dyDescent="0.35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6">
      <c r="B74" s="200" t="s">
        <v>70</v>
      </c>
      <c r="C74" s="200"/>
      <c r="D74" s="200"/>
      <c r="E74" s="200"/>
      <c r="F74" s="200"/>
      <c r="G74" s="200"/>
      <c r="H74" s="200"/>
      <c r="I74" s="200"/>
    </row>
    <row r="75" spans="1:11" ht="18" customHeight="1" x14ac:dyDescent="0.3">
      <c r="B75" s="191" t="s">
        <v>3</v>
      </c>
      <c r="C75" s="193" t="s">
        <v>4</v>
      </c>
      <c r="D75" s="90"/>
      <c r="E75" s="195" t="s">
        <v>5</v>
      </c>
      <c r="F75" s="187" t="s">
        <v>6</v>
      </c>
      <c r="G75" s="187" t="s">
        <v>15</v>
      </c>
      <c r="H75" s="197" t="s">
        <v>18</v>
      </c>
      <c r="I75" s="197" t="s">
        <v>64</v>
      </c>
      <c r="J75" s="197" t="s">
        <v>65</v>
      </c>
      <c r="K75" s="199"/>
    </row>
    <row r="76" spans="1:11" ht="18" customHeight="1" thickBot="1" x14ac:dyDescent="0.35">
      <c r="B76" s="192"/>
      <c r="C76" s="194"/>
      <c r="D76" s="93"/>
      <c r="E76" s="196"/>
      <c r="F76" s="188"/>
      <c r="G76" s="188"/>
      <c r="H76" s="198"/>
      <c r="I76" s="198"/>
      <c r="J76" s="198"/>
      <c r="K76" s="199"/>
    </row>
    <row r="77" spans="1:11" ht="19.5" customHeight="1" x14ac:dyDescent="0.35">
      <c r="A77" s="67"/>
      <c r="B77" s="26" t="str">
        <f>B67</f>
        <v>OOCL PANAMA</v>
      </c>
      <c r="C77" s="144" t="str">
        <f>C67</f>
        <v>318N</v>
      </c>
      <c r="D77" s="144"/>
      <c r="E77" s="34">
        <f>E67</f>
        <v>45597</v>
      </c>
      <c r="F77" s="34">
        <f>F67</f>
        <v>45607</v>
      </c>
      <c r="G77" s="34">
        <f>G67</f>
        <v>45620</v>
      </c>
      <c r="H77" s="34">
        <f>F77+32</f>
        <v>45639</v>
      </c>
      <c r="I77" s="68">
        <f>F77+28</f>
        <v>45635</v>
      </c>
      <c r="J77" s="31">
        <f>G77+28</f>
        <v>45648</v>
      </c>
      <c r="K77" s="159"/>
    </row>
    <row r="78" spans="1:11" ht="19.5" customHeight="1" x14ac:dyDescent="0.35">
      <c r="A78" s="67"/>
      <c r="B78" s="26" t="str">
        <f t="shared" ref="B78:C81" si="11">B68</f>
        <v>KOTA LAMBAI</v>
      </c>
      <c r="C78" s="144" t="str">
        <f t="shared" si="11"/>
        <v>172N</v>
      </c>
      <c r="D78" s="144"/>
      <c r="E78" s="34">
        <f t="shared" ref="E78:G82" si="12">E68</f>
        <v>45608</v>
      </c>
      <c r="F78" s="34">
        <f t="shared" si="12"/>
        <v>45614</v>
      </c>
      <c r="G78" s="34">
        <f t="shared" si="12"/>
        <v>45627</v>
      </c>
      <c r="H78" s="34">
        <f>F78+32</f>
        <v>45646</v>
      </c>
      <c r="I78" s="34">
        <f>F78+28</f>
        <v>45642</v>
      </c>
      <c r="J78" s="31">
        <f>G78+28</f>
        <v>45655</v>
      </c>
      <c r="K78" s="159"/>
    </row>
    <row r="79" spans="1:11" ht="19.5" customHeight="1" x14ac:dyDescent="0.35">
      <c r="A79" s="67"/>
      <c r="B79" s="26" t="str">
        <f t="shared" si="11"/>
        <v>OOCL CHICAGO</v>
      </c>
      <c r="C79" s="144" t="str">
        <f t="shared" si="11"/>
        <v>105N</v>
      </c>
      <c r="D79" s="144"/>
      <c r="E79" s="34">
        <f t="shared" si="12"/>
        <v>45615</v>
      </c>
      <c r="F79" s="34">
        <f t="shared" si="12"/>
        <v>45620</v>
      </c>
      <c r="G79" s="34">
        <f t="shared" si="12"/>
        <v>45634</v>
      </c>
      <c r="H79" s="34">
        <f t="shared" ref="H79:H82" si="13">F79+32</f>
        <v>45652</v>
      </c>
      <c r="I79" s="34">
        <f>F79+28</f>
        <v>45648</v>
      </c>
      <c r="J79" s="31">
        <f t="shared" ref="J79:J81" si="14">G79+28</f>
        <v>45662</v>
      </c>
      <c r="K79" s="159"/>
    </row>
    <row r="80" spans="1:11" ht="19.5" customHeight="1" x14ac:dyDescent="0.35">
      <c r="A80" s="67"/>
      <c r="B80" s="26" t="str">
        <f t="shared" si="11"/>
        <v>JOGELA</v>
      </c>
      <c r="C80" s="144" t="str">
        <f t="shared" si="11"/>
        <v>199N</v>
      </c>
      <c r="D80" s="144"/>
      <c r="E80" s="34">
        <f t="shared" si="12"/>
        <v>45622</v>
      </c>
      <c r="F80" s="34">
        <f t="shared" si="12"/>
        <v>45627</v>
      </c>
      <c r="G80" s="34">
        <f t="shared" si="12"/>
        <v>45641</v>
      </c>
      <c r="H80" s="34">
        <f t="shared" si="13"/>
        <v>45659</v>
      </c>
      <c r="I80" s="34">
        <f>F80+28</f>
        <v>45655</v>
      </c>
      <c r="J80" s="31">
        <f t="shared" si="14"/>
        <v>45669</v>
      </c>
      <c r="K80" s="159"/>
    </row>
    <row r="81" spans="1:11" ht="19.5" customHeight="1" x14ac:dyDescent="0.35">
      <c r="B81" s="26" t="str">
        <f t="shared" si="11"/>
        <v>COSCO GENOA</v>
      </c>
      <c r="C81" s="144" t="str">
        <f t="shared" si="11"/>
        <v>087N</v>
      </c>
      <c r="D81" s="144"/>
      <c r="E81" s="34">
        <v>45597</v>
      </c>
      <c r="F81" s="34">
        <f t="shared" si="12"/>
        <v>45634</v>
      </c>
      <c r="G81" s="34">
        <f t="shared" si="12"/>
        <v>45648</v>
      </c>
      <c r="H81" s="34">
        <f t="shared" si="13"/>
        <v>45666</v>
      </c>
      <c r="I81" s="34">
        <f>F81+28</f>
        <v>45662</v>
      </c>
      <c r="J81" s="31">
        <f t="shared" si="14"/>
        <v>45676</v>
      </c>
      <c r="K81" s="159"/>
    </row>
    <row r="82" spans="1:11" ht="19.5" customHeight="1" thickBot="1" x14ac:dyDescent="0.4">
      <c r="B82" s="27" t="str">
        <f>B72</f>
        <v>OOCL PANAMA</v>
      </c>
      <c r="C82" s="145" t="str">
        <f t="shared" ref="C82" si="15">C72</f>
        <v>319N</v>
      </c>
      <c r="D82" s="145"/>
      <c r="E82" s="29">
        <f t="shared" si="12"/>
        <v>45636</v>
      </c>
      <c r="F82" s="29">
        <f t="shared" si="12"/>
        <v>45641</v>
      </c>
      <c r="G82" s="29">
        <f t="shared" si="12"/>
        <v>45655</v>
      </c>
      <c r="H82" s="29">
        <f t="shared" si="13"/>
        <v>45673</v>
      </c>
      <c r="I82" s="29">
        <f>F82+28</f>
        <v>45669</v>
      </c>
      <c r="J82" s="32">
        <f>G82+28</f>
        <v>45683</v>
      </c>
      <c r="K82" s="159"/>
    </row>
    <row r="83" spans="1:11" ht="18" customHeight="1" x14ac:dyDescent="0.35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6">
      <c r="B84" s="200" t="s">
        <v>19</v>
      </c>
      <c r="C84" s="200"/>
      <c r="D84" s="200"/>
      <c r="E84" s="200"/>
      <c r="F84" s="200"/>
      <c r="G84" s="200"/>
      <c r="H84" s="200"/>
      <c r="I84" s="200"/>
    </row>
    <row r="85" spans="1:11" ht="18" customHeight="1" x14ac:dyDescent="0.3">
      <c r="B85" s="191" t="s">
        <v>3</v>
      </c>
      <c r="C85" s="193" t="s">
        <v>4</v>
      </c>
      <c r="D85" s="90"/>
      <c r="E85" s="195" t="s">
        <v>5</v>
      </c>
      <c r="F85" s="187" t="s">
        <v>6</v>
      </c>
      <c r="G85" s="187" t="s">
        <v>15</v>
      </c>
      <c r="H85" s="207" t="s">
        <v>117</v>
      </c>
      <c r="I85" s="197" t="s">
        <v>67</v>
      </c>
      <c r="J85" s="197" t="s">
        <v>22</v>
      </c>
      <c r="K85" s="199"/>
    </row>
    <row r="86" spans="1:11" ht="18" customHeight="1" thickBot="1" x14ac:dyDescent="0.35">
      <c r="B86" s="192"/>
      <c r="C86" s="194"/>
      <c r="D86" s="93"/>
      <c r="E86" s="196"/>
      <c r="F86" s="188"/>
      <c r="G86" s="188"/>
      <c r="H86" s="208"/>
      <c r="I86" s="198"/>
      <c r="J86" s="198"/>
      <c r="K86" s="199"/>
    </row>
    <row r="87" spans="1:11" ht="19.5" customHeight="1" x14ac:dyDescent="0.35">
      <c r="A87" s="67"/>
      <c r="B87" s="26" t="str">
        <f>B96</f>
        <v>OOCL PANAMA</v>
      </c>
      <c r="C87" s="144" t="str">
        <f t="shared" ref="C87:C92" si="16">C67</f>
        <v>318N</v>
      </c>
      <c r="D87" s="144"/>
      <c r="E87" s="34">
        <f t="shared" ref="E87:E92" si="17">E67</f>
        <v>45597</v>
      </c>
      <c r="F87" s="34">
        <f>F77</f>
        <v>45607</v>
      </c>
      <c r="G87" s="34">
        <f>G77</f>
        <v>45620</v>
      </c>
      <c r="H87" s="34">
        <f>F87+48</f>
        <v>45655</v>
      </c>
      <c r="I87" s="68">
        <f>F87+48</f>
        <v>45655</v>
      </c>
      <c r="J87" s="31">
        <f t="shared" ref="J87:J92" si="18">G87+45</f>
        <v>45665</v>
      </c>
      <c r="K87" s="159"/>
    </row>
    <row r="88" spans="1:11" ht="19.5" customHeight="1" x14ac:dyDescent="0.35">
      <c r="A88" s="67"/>
      <c r="B88" s="26" t="str">
        <f t="shared" ref="B88:B92" si="19">B68</f>
        <v>KOTA LAMBAI</v>
      </c>
      <c r="C88" s="144" t="str">
        <f t="shared" si="16"/>
        <v>172N</v>
      </c>
      <c r="D88" s="144"/>
      <c r="E88" s="34">
        <f t="shared" si="17"/>
        <v>45608</v>
      </c>
      <c r="F88" s="34">
        <f>F78</f>
        <v>45614</v>
      </c>
      <c r="G88" s="34">
        <f t="shared" ref="G88:G92" si="20">G78</f>
        <v>45627</v>
      </c>
      <c r="H88" s="34">
        <f t="shared" ref="H88:H92" si="21">F88+48</f>
        <v>45662</v>
      </c>
      <c r="I88" s="34">
        <f t="shared" ref="I88:I92" si="22">F88+48</f>
        <v>45662</v>
      </c>
      <c r="J88" s="31">
        <f t="shared" si="18"/>
        <v>45672</v>
      </c>
      <c r="K88" s="159"/>
    </row>
    <row r="89" spans="1:11" ht="19.5" customHeight="1" x14ac:dyDescent="0.35">
      <c r="A89" s="67"/>
      <c r="B89" s="26" t="str">
        <f t="shared" si="19"/>
        <v>OOCL CHICAGO</v>
      </c>
      <c r="C89" s="144" t="str">
        <f t="shared" si="16"/>
        <v>105N</v>
      </c>
      <c r="D89" s="144"/>
      <c r="E89" s="34">
        <f t="shared" si="17"/>
        <v>45615</v>
      </c>
      <c r="F89" s="34">
        <f>F79</f>
        <v>45620</v>
      </c>
      <c r="G89" s="34">
        <f t="shared" si="20"/>
        <v>45634</v>
      </c>
      <c r="H89" s="34">
        <f t="shared" si="21"/>
        <v>45668</v>
      </c>
      <c r="I89" s="34">
        <f t="shared" si="22"/>
        <v>45668</v>
      </c>
      <c r="J89" s="31">
        <f t="shared" si="18"/>
        <v>45679</v>
      </c>
      <c r="K89" s="159"/>
    </row>
    <row r="90" spans="1:11" ht="19.5" customHeight="1" x14ac:dyDescent="0.35">
      <c r="A90" s="67"/>
      <c r="B90" s="26" t="str">
        <f t="shared" si="19"/>
        <v>JOGELA</v>
      </c>
      <c r="C90" s="144" t="str">
        <f t="shared" si="16"/>
        <v>199N</v>
      </c>
      <c r="D90" s="144"/>
      <c r="E90" s="34">
        <f t="shared" si="17"/>
        <v>45622</v>
      </c>
      <c r="F90" s="34">
        <f>F80</f>
        <v>45627</v>
      </c>
      <c r="G90" s="34">
        <f t="shared" si="20"/>
        <v>45641</v>
      </c>
      <c r="H90" s="34">
        <f t="shared" si="21"/>
        <v>45675</v>
      </c>
      <c r="I90" s="34">
        <f t="shared" si="22"/>
        <v>45675</v>
      </c>
      <c r="J90" s="31">
        <f t="shared" si="18"/>
        <v>45686</v>
      </c>
      <c r="K90" s="159"/>
    </row>
    <row r="91" spans="1:11" ht="19.5" customHeight="1" x14ac:dyDescent="0.35">
      <c r="A91" s="67"/>
      <c r="B91" s="26" t="str">
        <f t="shared" si="19"/>
        <v>COSCO GENOA</v>
      </c>
      <c r="C91" s="144" t="str">
        <f t="shared" si="16"/>
        <v>087N</v>
      </c>
      <c r="D91" s="144"/>
      <c r="E91" s="34">
        <f t="shared" si="17"/>
        <v>45629</v>
      </c>
      <c r="F91" s="34">
        <f>F81</f>
        <v>45634</v>
      </c>
      <c r="G91" s="34">
        <f t="shared" si="20"/>
        <v>45648</v>
      </c>
      <c r="H91" s="34">
        <f t="shared" si="21"/>
        <v>45682</v>
      </c>
      <c r="I91" s="34">
        <f t="shared" si="22"/>
        <v>45682</v>
      </c>
      <c r="J91" s="31">
        <f t="shared" si="18"/>
        <v>45693</v>
      </c>
      <c r="K91" s="159"/>
    </row>
    <row r="92" spans="1:11" ht="19.5" customHeight="1" thickBot="1" x14ac:dyDescent="0.4">
      <c r="A92" s="67"/>
      <c r="B92" s="26" t="str">
        <f t="shared" si="19"/>
        <v>OOCL PANAMA</v>
      </c>
      <c r="C92" s="144" t="str">
        <f t="shared" si="16"/>
        <v>319N</v>
      </c>
      <c r="D92" s="145"/>
      <c r="E92" s="34">
        <f t="shared" si="17"/>
        <v>45636</v>
      </c>
      <c r="F92" s="34">
        <f>F82</f>
        <v>45641</v>
      </c>
      <c r="G92" s="34">
        <f t="shared" si="20"/>
        <v>45655</v>
      </c>
      <c r="H92" s="29">
        <f t="shared" si="21"/>
        <v>45689</v>
      </c>
      <c r="I92" s="29">
        <f t="shared" si="22"/>
        <v>45689</v>
      </c>
      <c r="J92" s="32">
        <f t="shared" si="18"/>
        <v>45700</v>
      </c>
      <c r="K92" s="159"/>
    </row>
    <row r="93" spans="1:11" ht="38.25" customHeight="1" thickBot="1" x14ac:dyDescent="0.6">
      <c r="B93" s="209" t="s">
        <v>23</v>
      </c>
      <c r="C93" s="209"/>
      <c r="D93" s="209"/>
      <c r="E93" s="209"/>
      <c r="F93" s="209"/>
      <c r="G93" s="209"/>
      <c r="H93" s="209"/>
      <c r="I93" s="209"/>
    </row>
    <row r="94" spans="1:11" ht="20.25" customHeight="1" x14ac:dyDescent="0.3">
      <c r="B94" s="191" t="s">
        <v>3</v>
      </c>
      <c r="C94" s="193" t="s">
        <v>4</v>
      </c>
      <c r="D94" s="90"/>
      <c r="E94" s="195" t="s">
        <v>5</v>
      </c>
      <c r="F94" s="187" t="s">
        <v>6</v>
      </c>
      <c r="G94" s="187" t="s">
        <v>15</v>
      </c>
      <c r="H94" s="197" t="s">
        <v>24</v>
      </c>
      <c r="I94" s="210" t="s">
        <v>25</v>
      </c>
      <c r="J94" s="216" t="s">
        <v>66</v>
      </c>
      <c r="K94" s="199"/>
    </row>
    <row r="95" spans="1:11" ht="20.100000000000001" customHeight="1" thickBot="1" x14ac:dyDescent="0.35">
      <c r="B95" s="192"/>
      <c r="C95" s="194"/>
      <c r="D95" s="93"/>
      <c r="E95" s="196"/>
      <c r="F95" s="188"/>
      <c r="G95" s="188"/>
      <c r="H95" s="198"/>
      <c r="I95" s="211"/>
      <c r="J95" s="217"/>
      <c r="K95" s="199"/>
    </row>
    <row r="96" spans="1:11" ht="19.5" customHeight="1" x14ac:dyDescent="0.35">
      <c r="A96" s="67"/>
      <c r="B96" s="26" t="str">
        <f t="shared" ref="B96:C101" si="23">B67</f>
        <v>OOCL PANAMA</v>
      </c>
      <c r="C96" s="144" t="str">
        <f t="shared" si="23"/>
        <v>318N</v>
      </c>
      <c r="D96" s="144"/>
      <c r="E96" s="34">
        <f t="shared" ref="E96:E101" si="24">E67</f>
        <v>45597</v>
      </c>
      <c r="F96" s="34">
        <f>F87</f>
        <v>45607</v>
      </c>
      <c r="G96" s="34">
        <f>G87</f>
        <v>45620</v>
      </c>
      <c r="H96" s="34">
        <f>F96+42</f>
        <v>45649</v>
      </c>
      <c r="I96" s="68">
        <f t="shared" ref="I96:I101" si="25">F96+51</f>
        <v>45658</v>
      </c>
      <c r="J96" s="31">
        <f>F96+51</f>
        <v>45658</v>
      </c>
      <c r="K96" s="159"/>
    </row>
    <row r="97" spans="1:11" ht="19.5" customHeight="1" x14ac:dyDescent="0.35">
      <c r="A97" s="67"/>
      <c r="B97" s="26" t="str">
        <f t="shared" si="23"/>
        <v>KOTA LAMBAI</v>
      </c>
      <c r="C97" s="144" t="str">
        <f t="shared" si="23"/>
        <v>172N</v>
      </c>
      <c r="D97" s="144"/>
      <c r="E97" s="34">
        <f t="shared" si="24"/>
        <v>45608</v>
      </c>
      <c r="F97" s="34">
        <f>F88</f>
        <v>45614</v>
      </c>
      <c r="G97" s="34">
        <f t="shared" ref="F97:G101" si="26">G88</f>
        <v>45627</v>
      </c>
      <c r="H97" s="34">
        <f t="shared" ref="H97:H101" si="27">F97+42</f>
        <v>45656</v>
      </c>
      <c r="I97" s="34">
        <f t="shared" si="25"/>
        <v>45665</v>
      </c>
      <c r="J97" s="31">
        <f>F97+51</f>
        <v>45665</v>
      </c>
      <c r="K97" s="159"/>
    </row>
    <row r="98" spans="1:11" ht="19.5" customHeight="1" x14ac:dyDescent="0.35">
      <c r="A98" s="67"/>
      <c r="B98" s="26" t="str">
        <f t="shared" si="23"/>
        <v>OOCL CHICAGO</v>
      </c>
      <c r="C98" s="144" t="str">
        <f t="shared" si="23"/>
        <v>105N</v>
      </c>
      <c r="D98" s="144"/>
      <c r="E98" s="34">
        <f t="shared" si="24"/>
        <v>45615</v>
      </c>
      <c r="F98" s="34">
        <f>F89</f>
        <v>45620</v>
      </c>
      <c r="G98" s="34">
        <f t="shared" si="26"/>
        <v>45634</v>
      </c>
      <c r="H98" s="34">
        <f t="shared" si="27"/>
        <v>45662</v>
      </c>
      <c r="I98" s="34">
        <f t="shared" si="25"/>
        <v>45671</v>
      </c>
      <c r="J98" s="31">
        <f>F98+51</f>
        <v>45671</v>
      </c>
      <c r="K98" s="159"/>
    </row>
    <row r="99" spans="1:11" ht="19.5" customHeight="1" x14ac:dyDescent="0.35">
      <c r="A99" s="67"/>
      <c r="B99" s="26" t="str">
        <f t="shared" si="23"/>
        <v>JOGELA</v>
      </c>
      <c r="C99" s="144" t="str">
        <f t="shared" si="23"/>
        <v>199N</v>
      </c>
      <c r="D99" s="144"/>
      <c r="E99" s="34">
        <f t="shared" si="24"/>
        <v>45622</v>
      </c>
      <c r="F99" s="34">
        <f>F90</f>
        <v>45627</v>
      </c>
      <c r="G99" s="34">
        <f t="shared" si="26"/>
        <v>45641</v>
      </c>
      <c r="H99" s="34">
        <f t="shared" si="27"/>
        <v>45669</v>
      </c>
      <c r="I99" s="34">
        <f t="shared" si="25"/>
        <v>45678</v>
      </c>
      <c r="J99" s="31">
        <f t="shared" ref="J99:J101" si="28">F99+51</f>
        <v>45678</v>
      </c>
      <c r="K99" s="159"/>
    </row>
    <row r="100" spans="1:11" ht="19.5" customHeight="1" x14ac:dyDescent="0.35">
      <c r="A100" s="67"/>
      <c r="B100" s="26" t="str">
        <f t="shared" si="23"/>
        <v>COSCO GENOA</v>
      </c>
      <c r="C100" s="144" t="str">
        <f t="shared" si="23"/>
        <v>087N</v>
      </c>
      <c r="D100" s="144"/>
      <c r="E100" s="34">
        <f t="shared" si="24"/>
        <v>45629</v>
      </c>
      <c r="F100" s="34">
        <f>F91</f>
        <v>45634</v>
      </c>
      <c r="G100" s="34">
        <f t="shared" si="26"/>
        <v>45648</v>
      </c>
      <c r="H100" s="34">
        <f t="shared" si="27"/>
        <v>45676</v>
      </c>
      <c r="I100" s="34">
        <f t="shared" si="25"/>
        <v>45685</v>
      </c>
      <c r="J100" s="31">
        <f t="shared" si="28"/>
        <v>45685</v>
      </c>
      <c r="K100" s="159"/>
    </row>
    <row r="101" spans="1:11" ht="19.5" customHeight="1" thickBot="1" x14ac:dyDescent="0.4">
      <c r="B101" s="27" t="str">
        <f t="shared" si="23"/>
        <v>OOCL PANAMA</v>
      </c>
      <c r="C101" s="145" t="str">
        <f t="shared" si="23"/>
        <v>319N</v>
      </c>
      <c r="D101" s="145"/>
      <c r="E101" s="29">
        <f t="shared" si="24"/>
        <v>45636</v>
      </c>
      <c r="F101" s="29">
        <f t="shared" si="26"/>
        <v>45641</v>
      </c>
      <c r="G101" s="29">
        <f t="shared" si="26"/>
        <v>45655</v>
      </c>
      <c r="H101" s="29">
        <f t="shared" si="27"/>
        <v>45683</v>
      </c>
      <c r="I101" s="29">
        <f t="shared" si="25"/>
        <v>45692</v>
      </c>
      <c r="J101" s="32">
        <f t="shared" si="28"/>
        <v>45692</v>
      </c>
      <c r="K101" s="159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35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25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6">
      <c r="B112" s="200" t="s">
        <v>51</v>
      </c>
      <c r="C112" s="200"/>
      <c r="D112" s="200"/>
      <c r="E112" s="200"/>
      <c r="F112" s="200"/>
      <c r="G112" s="200"/>
      <c r="H112" s="200"/>
      <c r="I112" s="200"/>
    </row>
    <row r="113" spans="2:10" ht="12.75" customHeight="1" x14ac:dyDescent="0.3">
      <c r="B113" s="191" t="s">
        <v>3</v>
      </c>
      <c r="C113" s="193" t="s">
        <v>4</v>
      </c>
      <c r="D113" s="90"/>
      <c r="E113" s="195" t="s">
        <v>5</v>
      </c>
      <c r="F113" s="187" t="s">
        <v>6</v>
      </c>
      <c r="G113" s="187" t="s">
        <v>27</v>
      </c>
      <c r="H113" s="197" t="s">
        <v>28</v>
      </c>
      <c r="I113" s="197" t="s">
        <v>29</v>
      </c>
      <c r="J113" s="199"/>
    </row>
    <row r="114" spans="2:10" ht="25.5" customHeight="1" thickBot="1" x14ac:dyDescent="0.35">
      <c r="B114" s="192"/>
      <c r="C114" s="194"/>
      <c r="D114" s="93"/>
      <c r="E114" s="196"/>
      <c r="F114" s="188"/>
      <c r="G114" s="188"/>
      <c r="H114" s="198"/>
      <c r="I114" s="198"/>
      <c r="J114" s="199"/>
    </row>
    <row r="115" spans="2:10" ht="19.5" customHeight="1" x14ac:dyDescent="0.35">
      <c r="B115" s="83" t="s">
        <v>74</v>
      </c>
      <c r="C115" s="165">
        <v>2419</v>
      </c>
      <c r="D115" s="165"/>
      <c r="E115" s="89">
        <v>45595</v>
      </c>
      <c r="F115" s="89">
        <v>45601</v>
      </c>
      <c r="G115" s="89">
        <v>45608</v>
      </c>
      <c r="H115" s="167" t="s">
        <v>106</v>
      </c>
      <c r="I115" s="168" t="s">
        <v>106</v>
      </c>
      <c r="J115" s="72"/>
    </row>
    <row r="116" spans="2:10" ht="19.5" customHeight="1" x14ac:dyDescent="0.35">
      <c r="B116" s="83" t="s">
        <v>107</v>
      </c>
      <c r="C116" s="165">
        <v>2421</v>
      </c>
      <c r="D116" s="165"/>
      <c r="E116" s="89">
        <v>45602</v>
      </c>
      <c r="F116" s="89">
        <v>45609</v>
      </c>
      <c r="G116" s="89">
        <v>45615</v>
      </c>
      <c r="H116" s="89">
        <v>45618</v>
      </c>
      <c r="I116" s="16">
        <f>F116+16</f>
        <v>45625</v>
      </c>
      <c r="J116" s="72"/>
    </row>
    <row r="117" spans="2:10" ht="19.5" customHeight="1" x14ac:dyDescent="0.35">
      <c r="B117" s="83" t="s">
        <v>84</v>
      </c>
      <c r="C117" s="165">
        <v>2421</v>
      </c>
      <c r="D117" s="165"/>
      <c r="E117" s="89">
        <v>45609</v>
      </c>
      <c r="F117" s="89">
        <v>45616</v>
      </c>
      <c r="G117" s="89">
        <v>45622</v>
      </c>
      <c r="H117" s="167" t="s">
        <v>106</v>
      </c>
      <c r="I117" s="168" t="s">
        <v>106</v>
      </c>
      <c r="J117" s="72"/>
    </row>
    <row r="118" spans="2:10" ht="19.5" customHeight="1" x14ac:dyDescent="0.35">
      <c r="B118" s="83" t="s">
        <v>73</v>
      </c>
      <c r="C118" s="165">
        <v>2421</v>
      </c>
      <c r="D118" s="165"/>
      <c r="E118" s="89">
        <v>45616</v>
      </c>
      <c r="F118" s="89">
        <v>45623</v>
      </c>
      <c r="G118" s="89">
        <v>45629</v>
      </c>
      <c r="H118" s="89">
        <v>45641</v>
      </c>
      <c r="I118" s="16">
        <v>45648</v>
      </c>
      <c r="J118" s="72"/>
    </row>
    <row r="119" spans="2:10" ht="19.5" customHeight="1" x14ac:dyDescent="0.35">
      <c r="B119" s="83" t="s">
        <v>74</v>
      </c>
      <c r="C119" s="165">
        <v>2421</v>
      </c>
      <c r="D119" s="165"/>
      <c r="E119" s="89">
        <v>45623</v>
      </c>
      <c r="F119" s="89">
        <v>45630</v>
      </c>
      <c r="G119" s="89">
        <v>45636</v>
      </c>
      <c r="H119" s="167" t="s">
        <v>106</v>
      </c>
      <c r="I119" s="168" t="s">
        <v>106</v>
      </c>
      <c r="J119" s="72"/>
    </row>
    <row r="120" spans="2:10" ht="19.5" customHeight="1" x14ac:dyDescent="0.35">
      <c r="B120" s="83" t="s">
        <v>107</v>
      </c>
      <c r="C120" s="165">
        <v>2423</v>
      </c>
      <c r="D120" s="165"/>
      <c r="E120" s="89">
        <v>45630</v>
      </c>
      <c r="F120" s="89">
        <v>45637</v>
      </c>
      <c r="G120" s="89">
        <v>45643</v>
      </c>
      <c r="H120" s="167">
        <v>45649</v>
      </c>
      <c r="I120" s="168">
        <v>45656</v>
      </c>
      <c r="J120" s="72"/>
    </row>
    <row r="121" spans="2:10" ht="19.5" customHeight="1" x14ac:dyDescent="0.35">
      <c r="B121" s="83" t="s">
        <v>84</v>
      </c>
      <c r="C121" s="165">
        <v>2423</v>
      </c>
      <c r="D121" s="165"/>
      <c r="E121" s="89">
        <v>45637</v>
      </c>
      <c r="F121" s="89">
        <v>45644</v>
      </c>
      <c r="G121" s="89">
        <v>45650</v>
      </c>
      <c r="H121" s="167" t="s">
        <v>106</v>
      </c>
      <c r="I121" s="168" t="s">
        <v>106</v>
      </c>
      <c r="J121" s="72"/>
    </row>
    <row r="122" spans="2:10" ht="19.5" customHeight="1" thickBot="1" x14ac:dyDescent="0.4">
      <c r="B122" s="82" t="s">
        <v>73</v>
      </c>
      <c r="C122" s="33">
        <v>2423</v>
      </c>
      <c r="D122" s="33"/>
      <c r="E122" s="19">
        <v>45644</v>
      </c>
      <c r="F122" s="19">
        <v>45651</v>
      </c>
      <c r="G122" s="19">
        <v>45657</v>
      </c>
      <c r="H122" s="169">
        <v>45297</v>
      </c>
      <c r="I122" s="170">
        <v>45304</v>
      </c>
      <c r="J122" s="72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215"/>
      <c r="G145" s="215"/>
      <c r="H145" s="215"/>
      <c r="I145" s="21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3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3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3">
      <c r="B150" s="6"/>
      <c r="C150" s="6"/>
      <c r="D150" s="6"/>
      <c r="E150" s="7"/>
      <c r="F150" s="214"/>
      <c r="G150" s="214"/>
      <c r="H150" s="214"/>
      <c r="I150" s="214"/>
    </row>
    <row r="151" spans="2:9" ht="18" customHeight="1" x14ac:dyDescent="0.3">
      <c r="B151" s="6"/>
      <c r="C151" s="6"/>
      <c r="D151" s="6"/>
      <c r="E151" s="7"/>
      <c r="F151" s="214"/>
      <c r="G151" s="214"/>
      <c r="H151" s="214"/>
      <c r="I151" s="214"/>
    </row>
    <row r="152" spans="2:9" ht="18" customHeight="1" x14ac:dyDescent="0.3">
      <c r="B152" s="6"/>
      <c r="C152" s="6"/>
      <c r="D152" s="6"/>
      <c r="E152" s="7"/>
      <c r="F152" s="7"/>
      <c r="G152" s="7"/>
      <c r="H152" s="7"/>
      <c r="I152" s="7"/>
    </row>
    <row r="153" spans="2:9" ht="18" customHeight="1" x14ac:dyDescent="0.3">
      <c r="B153" s="6"/>
      <c r="C153" s="6"/>
      <c r="D153" s="6"/>
      <c r="E153" s="7"/>
      <c r="F153" s="7"/>
      <c r="G153" s="7"/>
      <c r="H153" s="7"/>
      <c r="I153" s="7"/>
    </row>
    <row r="154" spans="2:9" ht="18" customHeight="1" x14ac:dyDescent="0.3">
      <c r="B154" s="6"/>
      <c r="C154" s="6"/>
      <c r="D154" s="6"/>
      <c r="E154" s="7"/>
      <c r="F154" s="7"/>
      <c r="G154" s="7"/>
      <c r="H154" s="7"/>
      <c r="I154" s="7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53" t="s">
        <v>53</v>
      </c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53" t="s">
        <v>30</v>
      </c>
      <c r="C163" s="54"/>
      <c r="D163" s="54"/>
      <c r="E163" s="55"/>
      <c r="F163" s="55"/>
      <c r="G163" s="55"/>
      <c r="H163" s="55"/>
      <c r="I163" s="55"/>
    </row>
    <row r="164" spans="2:9" ht="18" customHeight="1" x14ac:dyDescent="0.3">
      <c r="B164" s="53" t="s">
        <v>31</v>
      </c>
      <c r="C164" s="54"/>
      <c r="D164" s="54"/>
      <c r="E164" s="55"/>
      <c r="F164" s="55"/>
      <c r="G164" s="55"/>
      <c r="H164" s="55"/>
      <c r="I164" s="55"/>
    </row>
    <row r="165" spans="2:9" ht="18" customHeight="1" x14ac:dyDescent="0.3">
      <c r="B165" s="53" t="s">
        <v>32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33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34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0"/>
      <c r="C168" s="51"/>
      <c r="D168" s="51"/>
      <c r="E168" s="52"/>
      <c r="F168" s="52"/>
      <c r="G168" s="52"/>
      <c r="H168" s="52"/>
      <c r="I168" s="7"/>
    </row>
    <row r="169" spans="2:9" ht="18" customHeight="1" x14ac:dyDescent="0.3">
      <c r="B169" s="50"/>
      <c r="C169" s="51"/>
      <c r="D169" s="51"/>
      <c r="E169" s="52"/>
      <c r="F169" s="52"/>
      <c r="G169" s="52"/>
      <c r="H169" s="52"/>
      <c r="I169" s="7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6"/>
      <c r="C171" s="6"/>
      <c r="D171" s="6"/>
      <c r="E171" s="7"/>
      <c r="F171" s="7"/>
      <c r="G171" s="7"/>
      <c r="H171" s="7"/>
      <c r="I171" s="7"/>
    </row>
    <row r="172" spans="2:9" ht="18" customHeight="1" x14ac:dyDescent="0.3">
      <c r="B172" s="6"/>
      <c r="C172" s="6"/>
      <c r="D172" s="6"/>
      <c r="E172" s="7"/>
      <c r="F172" s="7"/>
      <c r="G172" s="7"/>
      <c r="H172" s="7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2.75" customHeight="1" x14ac:dyDescent="0.3"/>
    <row r="185" spans="2:9" ht="12.75" customHeight="1" x14ac:dyDescent="0.3"/>
    <row r="194" ht="12.75" customHeight="1" x14ac:dyDescent="0.3"/>
    <row r="196" ht="12.75" customHeight="1" x14ac:dyDescent="0.3"/>
    <row r="202" ht="12.75" customHeight="1" x14ac:dyDescent="0.3"/>
    <row r="205" ht="12.75" customHeight="1" x14ac:dyDescent="0.3"/>
    <row r="210" ht="12.75" customHeight="1" x14ac:dyDescent="0.3"/>
    <row r="213" ht="12.75" customHeight="1" x14ac:dyDescent="0.3"/>
    <row r="219" ht="12.75" customHeight="1" x14ac:dyDescent="0.3"/>
  </sheetData>
  <mergeCells count="96">
    <mergeCell ref="F75:F76"/>
    <mergeCell ref="E75:E7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  <mergeCell ref="I75:I76"/>
    <mergeCell ref="G75:G76"/>
    <mergeCell ref="I16:I17"/>
    <mergeCell ref="E10:E11"/>
    <mergeCell ref="F10:F11"/>
    <mergeCell ref="G10:G11"/>
    <mergeCell ref="J16:J17"/>
    <mergeCell ref="F151:I151"/>
    <mergeCell ref="F150:I150"/>
    <mergeCell ref="F145:I145"/>
    <mergeCell ref="B63:H63"/>
    <mergeCell ref="I113:I114"/>
    <mergeCell ref="B112:I112"/>
    <mergeCell ref="B113:B114"/>
    <mergeCell ref="C113:C114"/>
    <mergeCell ref="E113:E114"/>
    <mergeCell ref="F149:I149"/>
    <mergeCell ref="B94:B95"/>
    <mergeCell ref="C94:C95"/>
    <mergeCell ref="H75:H76"/>
    <mergeCell ref="G113:G114"/>
    <mergeCell ref="H113:H114"/>
    <mergeCell ref="B84:I84"/>
    <mergeCell ref="E85:E86"/>
    <mergeCell ref="F85:F86"/>
    <mergeCell ref="B93:I93"/>
    <mergeCell ref="G85:G86"/>
    <mergeCell ref="E94:E95"/>
    <mergeCell ref="F94:F95"/>
    <mergeCell ref="G94:G95"/>
    <mergeCell ref="H94:H95"/>
    <mergeCell ref="I94:I95"/>
    <mergeCell ref="B75:B76"/>
    <mergeCell ref="C75:C76"/>
    <mergeCell ref="C85:C86"/>
    <mergeCell ref="F148:I148"/>
    <mergeCell ref="F147:I147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15"/>
  <sheetViews>
    <sheetView tabSelected="1" view="pageBreakPreview" zoomScaleNormal="100" zoomScaleSheetLayoutView="100" workbookViewId="0">
      <selection activeCell="A6" sqref="A6:J6"/>
    </sheetView>
  </sheetViews>
  <sheetFormatPr defaultColWidth="8.6640625" defaultRowHeight="17.399999999999999" x14ac:dyDescent="0.3"/>
  <cols>
    <col min="1" max="1" width="4.33203125" style="13" customWidth="1"/>
    <col min="2" max="2" width="26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189" t="s">
        <v>35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4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4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02"/>
      <c r="K8" s="21"/>
      <c r="L8" s="95"/>
    </row>
    <row r="9" spans="1:14" s="4" customFormat="1" ht="34.799999999999997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5"/>
    </row>
    <row r="10" spans="1:14" s="4" customFormat="1" ht="34.799999999999997" x14ac:dyDescent="0.3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5"/>
    </row>
    <row r="11" spans="1:14" s="4" customFormat="1" ht="34.799999999999997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5"/>
    </row>
    <row r="12" spans="1:14" s="4" customFormat="1" ht="21.75" customHeight="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5"/>
    </row>
    <row r="13" spans="1:14" ht="33" customHeight="1" thickBot="1" x14ac:dyDescent="0.6">
      <c r="B13" s="200" t="s">
        <v>2</v>
      </c>
      <c r="C13" s="200"/>
      <c r="D13" s="200"/>
      <c r="E13" s="200"/>
      <c r="F13" s="200"/>
      <c r="G13" s="200"/>
      <c r="H13" s="200"/>
      <c r="I13" s="11"/>
      <c r="J13" s="8"/>
      <c r="K13" s="8"/>
    </row>
    <row r="14" spans="1:14" ht="12.75" customHeight="1" x14ac:dyDescent="0.3">
      <c r="B14" s="239" t="s">
        <v>3</v>
      </c>
      <c r="C14" s="241" t="s">
        <v>4</v>
      </c>
      <c r="D14" s="236" t="s">
        <v>5</v>
      </c>
      <c r="E14" s="236" t="s">
        <v>37</v>
      </c>
      <c r="F14" s="236" t="s">
        <v>7</v>
      </c>
      <c r="G14" s="204" t="s">
        <v>113</v>
      </c>
      <c r="H14" s="204" t="s">
        <v>63</v>
      </c>
      <c r="I14" s="212" t="s">
        <v>112</v>
      </c>
      <c r="J14" s="204" t="s">
        <v>69</v>
      </c>
      <c r="K14" s="204" t="s">
        <v>114</v>
      </c>
      <c r="L14" s="186"/>
      <c r="M14" s="9"/>
      <c r="N14" s="10"/>
    </row>
    <row r="15" spans="1:14" ht="25.5" customHeight="1" thickBot="1" x14ac:dyDescent="0.35">
      <c r="B15" s="240"/>
      <c r="C15" s="242"/>
      <c r="D15" s="237"/>
      <c r="E15" s="237"/>
      <c r="F15" s="237"/>
      <c r="G15" s="235"/>
      <c r="H15" s="235"/>
      <c r="I15" s="238"/>
      <c r="J15" s="235"/>
      <c r="K15" s="235"/>
      <c r="L15" s="186"/>
      <c r="M15" s="10"/>
      <c r="N15" s="10"/>
    </row>
    <row r="16" spans="1:14" s="14" customFormat="1" ht="19.350000000000001" customHeight="1" x14ac:dyDescent="0.35">
      <c r="A16" s="74"/>
      <c r="B16" s="178" t="s">
        <v>59</v>
      </c>
      <c r="C16" s="179" t="s">
        <v>95</v>
      </c>
      <c r="D16" s="139">
        <v>45596.625</v>
      </c>
      <c r="E16" s="139">
        <v>45603.583333333336</v>
      </c>
      <c r="F16" s="139">
        <v>45628</v>
      </c>
      <c r="G16" s="139">
        <f>E16+28</f>
        <v>45631.583333333336</v>
      </c>
      <c r="H16" s="139">
        <f t="shared" ref="H16:H21" si="0">(E16+28)</f>
        <v>45631.583333333336</v>
      </c>
      <c r="I16" s="139">
        <f>E16+29</f>
        <v>45632.583333333336</v>
      </c>
      <c r="J16" s="139">
        <f>(E16+30)</f>
        <v>45633.583333333336</v>
      </c>
      <c r="K16" s="180">
        <f>(F16+30)</f>
        <v>45658</v>
      </c>
      <c r="L16" s="12"/>
      <c r="M16" s="13"/>
      <c r="N16" s="10"/>
    </row>
    <row r="17" spans="1:14" s="14" customFormat="1" ht="19.350000000000001" customHeight="1" x14ac:dyDescent="0.35">
      <c r="A17" s="74"/>
      <c r="B17" s="105" t="s">
        <v>80</v>
      </c>
      <c r="C17" s="181" t="s">
        <v>96</v>
      </c>
      <c r="D17" s="177">
        <v>45603.625</v>
      </c>
      <c r="E17" s="177">
        <v>45609.583333333336</v>
      </c>
      <c r="F17" s="177">
        <v>45630</v>
      </c>
      <c r="G17" s="177">
        <f t="shared" ref="G17:G21" si="1">E17+28</f>
        <v>45637.583333333336</v>
      </c>
      <c r="H17" s="177">
        <f t="shared" si="0"/>
        <v>45637.583333333336</v>
      </c>
      <c r="I17" s="177">
        <f t="shared" ref="I17:I21" si="2">E17+29</f>
        <v>45638.583333333336</v>
      </c>
      <c r="J17" s="177">
        <f>(E17+30)</f>
        <v>45639.583333333336</v>
      </c>
      <c r="K17" s="106">
        <f t="shared" ref="K17:K21" si="3">(F17+30)</f>
        <v>45660</v>
      </c>
      <c r="L17" s="12"/>
      <c r="M17" s="13"/>
      <c r="N17" s="10"/>
    </row>
    <row r="18" spans="1:14" s="14" customFormat="1" ht="19.5" customHeight="1" x14ac:dyDescent="0.35">
      <c r="A18" s="74"/>
      <c r="B18" s="105" t="s">
        <v>61</v>
      </c>
      <c r="C18" s="181" t="s">
        <v>97</v>
      </c>
      <c r="D18" s="177">
        <v>45610.625</v>
      </c>
      <c r="E18" s="177">
        <v>45616</v>
      </c>
      <c r="F18" s="177">
        <v>45637</v>
      </c>
      <c r="G18" s="177">
        <f t="shared" si="1"/>
        <v>45644</v>
      </c>
      <c r="H18" s="177">
        <f t="shared" si="0"/>
        <v>45644</v>
      </c>
      <c r="I18" s="177">
        <f t="shared" si="2"/>
        <v>45645</v>
      </c>
      <c r="J18" s="177">
        <f>(E18+30)</f>
        <v>45646</v>
      </c>
      <c r="K18" s="106">
        <f t="shared" si="3"/>
        <v>45667</v>
      </c>
      <c r="L18" s="12"/>
      <c r="M18" s="13"/>
      <c r="N18" s="13"/>
    </row>
    <row r="19" spans="1:14" s="14" customFormat="1" ht="19.5" customHeight="1" x14ac:dyDescent="0.35">
      <c r="A19" s="74"/>
      <c r="B19" s="105" t="s">
        <v>82</v>
      </c>
      <c r="C19" s="181" t="s">
        <v>110</v>
      </c>
      <c r="D19" s="177">
        <v>45617.625</v>
      </c>
      <c r="E19" s="177">
        <v>45623.583333333336</v>
      </c>
      <c r="F19" s="177">
        <v>45644</v>
      </c>
      <c r="G19" s="177">
        <f t="shared" si="1"/>
        <v>45651.583333333336</v>
      </c>
      <c r="H19" s="177">
        <f t="shared" si="0"/>
        <v>45651.583333333336</v>
      </c>
      <c r="I19" s="177">
        <f t="shared" si="2"/>
        <v>45652.583333333336</v>
      </c>
      <c r="J19" s="177">
        <f>(E19+30)</f>
        <v>45653.583333333336</v>
      </c>
      <c r="K19" s="106">
        <f t="shared" si="3"/>
        <v>45674</v>
      </c>
      <c r="L19" s="12"/>
      <c r="M19" s="13"/>
      <c r="N19" s="13"/>
    </row>
    <row r="20" spans="1:14" s="14" customFormat="1" ht="19.5" customHeight="1" x14ac:dyDescent="0.35">
      <c r="A20" s="74"/>
      <c r="B20" s="105" t="s">
        <v>60</v>
      </c>
      <c r="C20" s="181" t="s">
        <v>121</v>
      </c>
      <c r="D20" s="177">
        <v>45637.625</v>
      </c>
      <c r="E20" s="177">
        <v>45641</v>
      </c>
      <c r="F20" s="177">
        <v>45662</v>
      </c>
      <c r="G20" s="177">
        <f t="shared" si="1"/>
        <v>45669</v>
      </c>
      <c r="H20" s="177">
        <f t="shared" si="0"/>
        <v>45669</v>
      </c>
      <c r="I20" s="177">
        <f t="shared" si="2"/>
        <v>45670</v>
      </c>
      <c r="J20" s="177">
        <f>(E20+30)</f>
        <v>45671</v>
      </c>
      <c r="K20" s="106">
        <f t="shared" si="3"/>
        <v>45692</v>
      </c>
      <c r="L20" s="12"/>
      <c r="M20" s="13"/>
      <c r="N20" s="13"/>
    </row>
    <row r="21" spans="1:14" s="14" customFormat="1" ht="19.350000000000001" customHeight="1" thickBot="1" x14ac:dyDescent="0.4">
      <c r="A21" s="74"/>
      <c r="B21" s="107" t="s">
        <v>59</v>
      </c>
      <c r="C21" s="108" t="s">
        <v>139</v>
      </c>
      <c r="D21" s="109">
        <v>45645.625</v>
      </c>
      <c r="E21" s="109">
        <v>45651.583333333336</v>
      </c>
      <c r="F21" s="109">
        <v>45672</v>
      </c>
      <c r="G21" s="109">
        <f t="shared" si="1"/>
        <v>45679.583333333336</v>
      </c>
      <c r="H21" s="109">
        <f t="shared" si="0"/>
        <v>45679.583333333336</v>
      </c>
      <c r="I21" s="109">
        <f t="shared" si="2"/>
        <v>45680.583333333336</v>
      </c>
      <c r="J21" s="109">
        <f>(E21+30)</f>
        <v>45681.583333333336</v>
      </c>
      <c r="K21" s="110">
        <f t="shared" si="3"/>
        <v>45702</v>
      </c>
      <c r="L21" s="12"/>
      <c r="M21" s="13"/>
      <c r="N21" s="13"/>
    </row>
    <row r="22" spans="1:14" x14ac:dyDescent="0.25">
      <c r="B22" s="11"/>
      <c r="C22" s="11"/>
      <c r="D22" s="156"/>
      <c r="E22" s="11"/>
      <c r="F22" s="11"/>
      <c r="G22" s="11"/>
      <c r="H22" s="11"/>
      <c r="I22" s="11"/>
      <c r="J22" s="11"/>
      <c r="K22" s="11"/>
    </row>
    <row r="23" spans="1:14" ht="31.2" thickBot="1" x14ac:dyDescent="0.6">
      <c r="B23" s="201" t="s">
        <v>38</v>
      </c>
      <c r="C23" s="201"/>
      <c r="D23" s="201"/>
      <c r="E23" s="201"/>
      <c r="F23" s="201"/>
      <c r="G23" s="201"/>
      <c r="H23" s="11"/>
      <c r="I23" s="11"/>
      <c r="J23" s="11"/>
      <c r="K23" s="11"/>
    </row>
    <row r="24" spans="1:14" ht="18.600000000000001" thickBot="1" x14ac:dyDescent="0.3">
      <c r="B24" s="191" t="s">
        <v>3</v>
      </c>
      <c r="C24" s="193" t="s">
        <v>4</v>
      </c>
      <c r="D24" s="90" t="s">
        <v>47</v>
      </c>
      <c r="E24" s="187" t="s">
        <v>36</v>
      </c>
      <c r="F24" s="187" t="s">
        <v>37</v>
      </c>
      <c r="G24" s="197" t="s">
        <v>9</v>
      </c>
      <c r="H24" s="11"/>
      <c r="I24" s="11"/>
      <c r="J24" s="11"/>
      <c r="K24" s="11"/>
    </row>
    <row r="25" spans="1:14" ht="18.600000000000001" thickBot="1" x14ac:dyDescent="0.3">
      <c r="B25" s="222"/>
      <c r="C25" s="229"/>
      <c r="D25" s="93" t="s">
        <v>48</v>
      </c>
      <c r="E25" s="226"/>
      <c r="F25" s="226"/>
      <c r="G25" s="234"/>
      <c r="H25" s="11"/>
      <c r="I25" s="11"/>
      <c r="J25" s="11"/>
      <c r="K25" s="11"/>
    </row>
    <row r="26" spans="1:14" ht="19.5" customHeight="1" x14ac:dyDescent="0.35">
      <c r="B26" s="114" t="s">
        <v>83</v>
      </c>
      <c r="C26" s="123" t="s">
        <v>98</v>
      </c>
      <c r="D26" s="124">
        <f>E26-7</f>
        <v>45593</v>
      </c>
      <c r="E26" s="124">
        <v>45600</v>
      </c>
      <c r="F26" s="124">
        <v>45607</v>
      </c>
      <c r="G26" s="115">
        <v>45629</v>
      </c>
      <c r="H26" s="12"/>
      <c r="I26" s="11"/>
      <c r="J26" s="11"/>
      <c r="K26" s="11"/>
    </row>
    <row r="27" spans="1:14" ht="19.5" customHeight="1" x14ac:dyDescent="0.35">
      <c r="B27" s="114" t="s">
        <v>123</v>
      </c>
      <c r="C27" s="123" t="s">
        <v>124</v>
      </c>
      <c r="D27" s="124">
        <f>E27-7</f>
        <v>45600</v>
      </c>
      <c r="E27" s="124">
        <v>45607</v>
      </c>
      <c r="F27" s="124">
        <v>45614</v>
      </c>
      <c r="G27" s="115">
        <v>45636</v>
      </c>
      <c r="H27" s="137"/>
      <c r="I27" s="11"/>
      <c r="J27" s="11"/>
      <c r="K27" s="11"/>
    </row>
    <row r="28" spans="1:14" ht="19.5" customHeight="1" thickBot="1" x14ac:dyDescent="0.4">
      <c r="B28" s="116" t="s">
        <v>137</v>
      </c>
      <c r="C28" s="117" t="s">
        <v>138</v>
      </c>
      <c r="D28" s="124">
        <f>E28-7</f>
        <v>45607</v>
      </c>
      <c r="E28" s="118">
        <v>45614</v>
      </c>
      <c r="F28" s="118">
        <v>45621</v>
      </c>
      <c r="G28" s="119">
        <v>45643</v>
      </c>
      <c r="H28" s="12"/>
      <c r="I28" s="11"/>
      <c r="J28" s="11"/>
      <c r="K28" s="11"/>
    </row>
    <row r="29" spans="1:14" ht="19.5" customHeight="1" x14ac:dyDescent="0.35">
      <c r="B29" s="96"/>
      <c r="C29" s="96"/>
      <c r="D29" s="136" t="s">
        <v>77</v>
      </c>
      <c r="E29" s="96"/>
      <c r="F29" s="96"/>
      <c r="G29" s="96"/>
      <c r="H29" s="12"/>
      <c r="I29" s="11"/>
      <c r="J29" s="11"/>
      <c r="K29" s="11"/>
    </row>
    <row r="30" spans="1:14" ht="28.5" hidden="1" customHeight="1" thickBot="1" x14ac:dyDescent="0.6">
      <c r="B30" s="200" t="s">
        <v>12</v>
      </c>
      <c r="C30" s="200"/>
      <c r="D30" s="200"/>
      <c r="E30" s="200"/>
      <c r="F30" s="200"/>
      <c r="G30" s="200"/>
      <c r="H30" s="12"/>
      <c r="I30" s="11"/>
      <c r="J30" s="11"/>
      <c r="K30" s="11"/>
    </row>
    <row r="31" spans="1:14" ht="19.5" hidden="1" customHeight="1" thickBot="1" x14ac:dyDescent="0.4">
      <c r="B31" s="191" t="s">
        <v>3</v>
      </c>
      <c r="C31" s="193" t="s">
        <v>4</v>
      </c>
      <c r="D31" s="90" t="s">
        <v>47</v>
      </c>
      <c r="E31" s="187" t="s">
        <v>36</v>
      </c>
      <c r="F31" s="187" t="s">
        <v>37</v>
      </c>
      <c r="G31" s="197" t="s">
        <v>13</v>
      </c>
      <c r="H31" s="12"/>
      <c r="I31" s="11"/>
      <c r="J31" s="11"/>
      <c r="K31" s="11"/>
    </row>
    <row r="32" spans="1:14" ht="19.5" hidden="1" customHeight="1" thickBot="1" x14ac:dyDescent="0.4">
      <c r="B32" s="231"/>
      <c r="C32" s="232"/>
      <c r="D32" s="104" t="s">
        <v>48</v>
      </c>
      <c r="E32" s="195"/>
      <c r="F32" s="195"/>
      <c r="G32" s="243"/>
      <c r="H32" s="12"/>
      <c r="I32" s="11"/>
      <c r="J32" s="11"/>
      <c r="K32" s="11"/>
    </row>
    <row r="33" spans="1:12" ht="19.5" hidden="1" customHeight="1" thickBot="1" x14ac:dyDescent="0.4">
      <c r="B33" s="148" t="s">
        <v>81</v>
      </c>
      <c r="C33" s="149"/>
      <c r="D33" s="150"/>
      <c r="E33" s="150"/>
      <c r="F33" s="150"/>
      <c r="G33" s="151"/>
      <c r="H33" s="12"/>
      <c r="I33" s="11"/>
      <c r="J33" s="11"/>
      <c r="K33" s="11"/>
    </row>
    <row r="34" spans="1:12" hidden="1" x14ac:dyDescent="0.25">
      <c r="B34" s="190"/>
      <c r="C34" s="190"/>
      <c r="D34" s="190"/>
      <c r="E34" s="190"/>
      <c r="F34" s="190"/>
      <c r="G34" s="190"/>
      <c r="H34" s="190"/>
      <c r="I34" s="24"/>
      <c r="J34" s="11"/>
      <c r="K34" s="8"/>
    </row>
    <row r="35" spans="1:12" ht="31.2" thickBot="1" x14ac:dyDescent="0.6">
      <c r="B35" s="201" t="s">
        <v>14</v>
      </c>
      <c r="C35" s="201"/>
      <c r="D35" s="201"/>
      <c r="E35" s="201"/>
      <c r="F35" s="201"/>
      <c r="G35" s="201"/>
      <c r="H35" s="201"/>
      <c r="I35" s="201"/>
      <c r="J35" s="201"/>
      <c r="K35" s="11"/>
    </row>
    <row r="36" spans="1:12" ht="12.75" customHeight="1" thickBot="1" x14ac:dyDescent="0.35">
      <c r="B36" s="191" t="s">
        <v>3</v>
      </c>
      <c r="C36" s="193" t="s">
        <v>4</v>
      </c>
      <c r="D36" s="90" t="s">
        <v>47</v>
      </c>
      <c r="E36" s="187" t="s">
        <v>36</v>
      </c>
      <c r="F36" s="187" t="s">
        <v>37</v>
      </c>
      <c r="G36" s="187" t="s">
        <v>15</v>
      </c>
      <c r="H36" s="187" t="s">
        <v>55</v>
      </c>
      <c r="I36" s="218" t="s">
        <v>39</v>
      </c>
      <c r="J36" s="218" t="s">
        <v>16</v>
      </c>
      <c r="K36" s="220" t="s">
        <v>17</v>
      </c>
      <c r="L36" s="8"/>
    </row>
    <row r="37" spans="1:12" ht="25.5" customHeight="1" thickBot="1" x14ac:dyDescent="0.35">
      <c r="B37" s="222"/>
      <c r="C37" s="229"/>
      <c r="D37" s="93" t="s">
        <v>48</v>
      </c>
      <c r="E37" s="226"/>
      <c r="F37" s="226"/>
      <c r="G37" s="226"/>
      <c r="H37" s="195"/>
      <c r="I37" s="219"/>
      <c r="J37" s="219"/>
      <c r="K37" s="221"/>
      <c r="L37" s="8"/>
    </row>
    <row r="38" spans="1:12" s="128" customFormat="1" ht="19.5" customHeight="1" x14ac:dyDescent="0.35">
      <c r="A38" s="130"/>
      <c r="B38" s="22" t="s">
        <v>85</v>
      </c>
      <c r="C38" s="88" t="s">
        <v>92</v>
      </c>
      <c r="D38" s="89">
        <f t="shared" ref="D38:D43" si="4">E38-7</f>
        <v>45586.666666666664</v>
      </c>
      <c r="E38" s="34">
        <v>45593.666666666664</v>
      </c>
      <c r="F38" s="34">
        <v>45598.25</v>
      </c>
      <c r="G38" s="34">
        <v>45609</v>
      </c>
      <c r="H38" s="68">
        <f>F38+22</f>
        <v>45620.25</v>
      </c>
      <c r="I38" s="68">
        <f>F38+27</f>
        <v>45625.25</v>
      </c>
      <c r="J38" s="68">
        <f>F38+25</f>
        <v>45623.25</v>
      </c>
      <c r="K38" s="69">
        <f>F38+28</f>
        <v>45626.25</v>
      </c>
      <c r="L38" s="129"/>
    </row>
    <row r="39" spans="1:12" ht="19.5" customHeight="1" x14ac:dyDescent="0.35">
      <c r="A39" s="75"/>
      <c r="B39" s="22" t="s">
        <v>75</v>
      </c>
      <c r="C39" s="88" t="s">
        <v>99</v>
      </c>
      <c r="D39" s="89">
        <f t="shared" si="4"/>
        <v>45596.625</v>
      </c>
      <c r="E39" s="34">
        <v>45603.625</v>
      </c>
      <c r="F39" s="34">
        <v>45607</v>
      </c>
      <c r="G39" s="34">
        <v>45619</v>
      </c>
      <c r="H39" s="34">
        <f t="shared" ref="H39:H43" si="5">F39+22</f>
        <v>45629</v>
      </c>
      <c r="I39" s="34">
        <f t="shared" ref="I39:I43" si="6">F39+27</f>
        <v>45634</v>
      </c>
      <c r="J39" s="34">
        <f t="shared" ref="J39:J43" si="7">F39+25</f>
        <v>45632</v>
      </c>
      <c r="K39" s="31">
        <f t="shared" ref="K39:K43" si="8">F39+28</f>
        <v>45635</v>
      </c>
    </row>
    <row r="40" spans="1:12" ht="19.5" customHeight="1" x14ac:dyDescent="0.35">
      <c r="A40" s="75"/>
      <c r="B40" s="22" t="s">
        <v>40</v>
      </c>
      <c r="C40" s="88" t="s">
        <v>94</v>
      </c>
      <c r="D40" s="89">
        <f t="shared" si="4"/>
        <v>45603.625</v>
      </c>
      <c r="E40" s="34">
        <v>45610.625</v>
      </c>
      <c r="F40" s="34">
        <v>45614</v>
      </c>
      <c r="G40" s="34">
        <v>45625</v>
      </c>
      <c r="H40" s="34">
        <f t="shared" si="5"/>
        <v>45636</v>
      </c>
      <c r="I40" s="34">
        <f t="shared" si="6"/>
        <v>45641</v>
      </c>
      <c r="J40" s="34">
        <f t="shared" si="7"/>
        <v>45639</v>
      </c>
      <c r="K40" s="31">
        <f t="shared" si="8"/>
        <v>45642</v>
      </c>
    </row>
    <row r="41" spans="1:12" ht="19.5" customHeight="1" x14ac:dyDescent="0.35">
      <c r="A41" s="75"/>
      <c r="B41" s="22" t="s">
        <v>52</v>
      </c>
      <c r="C41" s="88" t="s">
        <v>118</v>
      </c>
      <c r="D41" s="89">
        <f t="shared" si="4"/>
        <v>45610.625</v>
      </c>
      <c r="E41" s="34">
        <v>45617.625</v>
      </c>
      <c r="F41" s="34">
        <v>45623</v>
      </c>
      <c r="G41" s="34">
        <v>45634</v>
      </c>
      <c r="H41" s="34">
        <f t="shared" si="5"/>
        <v>45645</v>
      </c>
      <c r="I41" s="34">
        <f t="shared" si="6"/>
        <v>45650</v>
      </c>
      <c r="J41" s="34">
        <f t="shared" si="7"/>
        <v>45648</v>
      </c>
      <c r="K41" s="31">
        <f t="shared" si="8"/>
        <v>45651</v>
      </c>
    </row>
    <row r="42" spans="1:12" ht="19.5" customHeight="1" x14ac:dyDescent="0.35">
      <c r="A42" s="75"/>
      <c r="B42" s="22" t="s">
        <v>85</v>
      </c>
      <c r="C42" s="88" t="s">
        <v>127</v>
      </c>
      <c r="D42" s="89">
        <f t="shared" si="4"/>
        <v>45617.625</v>
      </c>
      <c r="E42" s="34">
        <v>45624.625</v>
      </c>
      <c r="F42" s="34">
        <v>45628</v>
      </c>
      <c r="G42" s="34">
        <v>45639</v>
      </c>
      <c r="H42" s="34">
        <f t="shared" si="5"/>
        <v>45650</v>
      </c>
      <c r="I42" s="34">
        <f t="shared" si="6"/>
        <v>45655</v>
      </c>
      <c r="J42" s="34">
        <f t="shared" si="7"/>
        <v>45653</v>
      </c>
      <c r="K42" s="31">
        <f t="shared" si="8"/>
        <v>45656</v>
      </c>
    </row>
    <row r="43" spans="1:12" ht="19.5" customHeight="1" thickBot="1" x14ac:dyDescent="0.4">
      <c r="A43" s="75"/>
      <c r="B43" s="23" t="s">
        <v>57</v>
      </c>
      <c r="C43" s="18" t="s">
        <v>140</v>
      </c>
      <c r="D43" s="19">
        <f t="shared" si="4"/>
        <v>45621.625</v>
      </c>
      <c r="E43" s="29">
        <v>45628.625</v>
      </c>
      <c r="F43" s="29">
        <v>45632</v>
      </c>
      <c r="G43" s="29">
        <v>45646</v>
      </c>
      <c r="H43" s="29">
        <f t="shared" si="5"/>
        <v>45654</v>
      </c>
      <c r="I43" s="29">
        <f t="shared" si="6"/>
        <v>45659</v>
      </c>
      <c r="J43" s="29">
        <f t="shared" si="7"/>
        <v>45657</v>
      </c>
      <c r="K43" s="32">
        <f t="shared" si="8"/>
        <v>45660</v>
      </c>
    </row>
    <row r="44" spans="1:12" ht="18" x14ac:dyDescent="0.35">
      <c r="B44" s="203"/>
      <c r="C44" s="233"/>
      <c r="D44" s="92"/>
      <c r="E44" s="186"/>
      <c r="F44" s="186"/>
      <c r="G44" s="186"/>
      <c r="H44" s="25"/>
      <c r="I44" s="8"/>
      <c r="J44" s="11"/>
      <c r="K44" s="8"/>
    </row>
    <row r="45" spans="1:12" ht="18" x14ac:dyDescent="0.35">
      <c r="B45" s="203"/>
      <c r="C45" s="233"/>
      <c r="D45" s="91"/>
      <c r="E45" s="186"/>
      <c r="F45" s="186"/>
      <c r="G45" s="186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35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6">
      <c r="B57" s="200" t="s">
        <v>70</v>
      </c>
      <c r="C57" s="200"/>
      <c r="D57" s="200"/>
      <c r="E57" s="200"/>
      <c r="F57" s="200"/>
      <c r="G57" s="200"/>
      <c r="H57" s="200"/>
      <c r="I57" s="200"/>
      <c r="J57" s="200"/>
      <c r="K57" s="8"/>
    </row>
    <row r="58" spans="2:11" ht="18" customHeight="1" thickBot="1" x14ac:dyDescent="0.35">
      <c r="B58" s="191" t="s">
        <v>3</v>
      </c>
      <c r="C58" s="193" t="s">
        <v>4</v>
      </c>
      <c r="D58" s="90" t="s">
        <v>47</v>
      </c>
      <c r="E58" s="187" t="s">
        <v>36</v>
      </c>
      <c r="F58" s="187" t="s">
        <v>37</v>
      </c>
      <c r="G58" s="187" t="s">
        <v>15</v>
      </c>
      <c r="H58" s="187" t="s">
        <v>18</v>
      </c>
      <c r="I58" s="197" t="s">
        <v>64</v>
      </c>
      <c r="J58" s="197" t="s">
        <v>65</v>
      </c>
      <c r="K58" s="8"/>
    </row>
    <row r="59" spans="2:11" ht="18" customHeight="1" thickBot="1" x14ac:dyDescent="0.35">
      <c r="B59" s="231"/>
      <c r="C59" s="232"/>
      <c r="D59" s="104" t="s">
        <v>48</v>
      </c>
      <c r="E59" s="195"/>
      <c r="F59" s="195"/>
      <c r="G59" s="195"/>
      <c r="H59" s="195"/>
      <c r="I59" s="198"/>
      <c r="J59" s="198"/>
      <c r="K59" s="8"/>
    </row>
    <row r="60" spans="2:11" ht="19.5" customHeight="1" x14ac:dyDescent="0.35">
      <c r="B60" s="133" t="str">
        <f t="shared" ref="B60:G62" si="9">B38</f>
        <v>OOCL HOUSTON</v>
      </c>
      <c r="C60" s="134" t="str">
        <f t="shared" si="9"/>
        <v>202N</v>
      </c>
      <c r="D60" s="85">
        <f>D38</f>
        <v>45586.666666666664</v>
      </c>
      <c r="E60" s="68">
        <f t="shared" si="9"/>
        <v>45593.666666666664</v>
      </c>
      <c r="F60" s="68">
        <f>F38</f>
        <v>45598.25</v>
      </c>
      <c r="G60" s="68">
        <f t="shared" si="9"/>
        <v>45609</v>
      </c>
      <c r="H60" s="68">
        <f>F60+31</f>
        <v>45629.25</v>
      </c>
      <c r="I60" s="68">
        <f>F60+28</f>
        <v>45626.25</v>
      </c>
      <c r="J60" s="31">
        <f>G60+28</f>
        <v>45637</v>
      </c>
      <c r="K60" s="8"/>
    </row>
    <row r="61" spans="2:11" ht="19.5" customHeight="1" x14ac:dyDescent="0.35">
      <c r="B61" s="22" t="str">
        <f t="shared" si="9"/>
        <v>OOCL BRISBANE</v>
      </c>
      <c r="C61" s="88" t="str">
        <f t="shared" si="9"/>
        <v>234N</v>
      </c>
      <c r="D61" s="89">
        <f>D39</f>
        <v>45596.625</v>
      </c>
      <c r="E61" s="34">
        <f t="shared" si="9"/>
        <v>45603.625</v>
      </c>
      <c r="F61" s="34">
        <f t="shared" si="9"/>
        <v>45607</v>
      </c>
      <c r="G61" s="34">
        <f t="shared" si="9"/>
        <v>45619</v>
      </c>
      <c r="H61" s="34">
        <f>F61+31</f>
        <v>45638</v>
      </c>
      <c r="I61" s="34">
        <f t="shared" ref="I61:J63" si="10">F61+28</f>
        <v>45635</v>
      </c>
      <c r="J61" s="31">
        <f t="shared" si="10"/>
        <v>45647</v>
      </c>
      <c r="K61" s="8"/>
    </row>
    <row r="62" spans="2:11" ht="19.5" customHeight="1" x14ac:dyDescent="0.35">
      <c r="B62" s="22" t="str">
        <f t="shared" si="9"/>
        <v>OOCL YOKOHAMA</v>
      </c>
      <c r="C62" s="88" t="str">
        <f t="shared" si="9"/>
        <v>196N</v>
      </c>
      <c r="D62" s="89">
        <f>D40</f>
        <v>45603.625</v>
      </c>
      <c r="E62" s="34">
        <f t="shared" si="9"/>
        <v>45610.625</v>
      </c>
      <c r="F62" s="34">
        <f t="shared" si="9"/>
        <v>45614</v>
      </c>
      <c r="G62" s="34">
        <f t="shared" si="9"/>
        <v>45625</v>
      </c>
      <c r="H62" s="34">
        <f t="shared" ref="H62:H63" si="11">F62+31</f>
        <v>45645</v>
      </c>
      <c r="I62" s="34">
        <f t="shared" si="10"/>
        <v>45642</v>
      </c>
      <c r="J62" s="31">
        <f t="shared" si="10"/>
        <v>45653</v>
      </c>
      <c r="K62" s="8"/>
    </row>
    <row r="63" spans="2:11" ht="19.5" customHeight="1" thickBot="1" x14ac:dyDescent="0.4">
      <c r="B63" s="23" t="str">
        <f>B42</f>
        <v>OOCL HOUSTON</v>
      </c>
      <c r="C63" s="18" t="str">
        <f>C41</f>
        <v>084N</v>
      </c>
      <c r="D63" s="19">
        <f>D41</f>
        <v>45610.625</v>
      </c>
      <c r="E63" s="29">
        <f>E41</f>
        <v>45617.625</v>
      </c>
      <c r="F63" s="29">
        <f>F41</f>
        <v>45623</v>
      </c>
      <c r="G63" s="29">
        <f>G41</f>
        <v>45634</v>
      </c>
      <c r="H63" s="29">
        <f t="shared" si="11"/>
        <v>45654</v>
      </c>
      <c r="I63" s="29">
        <f t="shared" si="10"/>
        <v>45651</v>
      </c>
      <c r="J63" s="32">
        <f t="shared" si="10"/>
        <v>45662</v>
      </c>
      <c r="K63" s="8"/>
    </row>
    <row r="64" spans="2:11" ht="18" customHeight="1" x14ac:dyDescent="0.35">
      <c r="B64" s="41"/>
      <c r="C64" s="99"/>
      <c r="D64" s="99"/>
      <c r="E64" s="98"/>
      <c r="F64" s="44"/>
      <c r="G64" s="44"/>
      <c r="H64" s="44"/>
      <c r="I64" s="44"/>
      <c r="J64" s="44"/>
      <c r="K64" s="8"/>
    </row>
    <row r="65" spans="2:11" ht="18" customHeight="1" x14ac:dyDescent="0.35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6">
      <c r="B66" s="200" t="s">
        <v>19</v>
      </c>
      <c r="C66" s="200"/>
      <c r="D66" s="200"/>
      <c r="E66" s="200"/>
      <c r="F66" s="200"/>
      <c r="G66" s="200"/>
      <c r="H66" s="200"/>
      <c r="I66" s="200"/>
      <c r="J66" s="200"/>
      <c r="K66" s="8"/>
    </row>
    <row r="67" spans="2:11" ht="18" customHeight="1" thickBot="1" x14ac:dyDescent="0.35">
      <c r="B67" s="191" t="s">
        <v>3</v>
      </c>
      <c r="C67" s="193" t="s">
        <v>4</v>
      </c>
      <c r="D67" s="90" t="s">
        <v>47</v>
      </c>
      <c r="E67" s="187" t="s">
        <v>36</v>
      </c>
      <c r="F67" s="187" t="s">
        <v>37</v>
      </c>
      <c r="G67" s="187" t="s">
        <v>15</v>
      </c>
      <c r="H67" s="207" t="s">
        <v>68</v>
      </c>
      <c r="I67" s="197" t="s">
        <v>67</v>
      </c>
      <c r="J67" s="220" t="s">
        <v>22</v>
      </c>
      <c r="K67" s="8"/>
    </row>
    <row r="68" spans="2:11" ht="18" customHeight="1" thickBot="1" x14ac:dyDescent="0.35">
      <c r="B68" s="222"/>
      <c r="C68" s="229"/>
      <c r="D68" s="93" t="s">
        <v>48</v>
      </c>
      <c r="E68" s="226"/>
      <c r="F68" s="226"/>
      <c r="G68" s="226"/>
      <c r="H68" s="208"/>
      <c r="I68" s="198"/>
      <c r="J68" s="230"/>
      <c r="K68" s="8"/>
    </row>
    <row r="69" spans="2:11" ht="19.5" customHeight="1" x14ac:dyDescent="0.35">
      <c r="B69" s="22" t="str">
        <f t="shared" ref="B69:G72" si="12">B38</f>
        <v>OOCL HOUSTON</v>
      </c>
      <c r="C69" s="88" t="str">
        <f t="shared" si="12"/>
        <v>202N</v>
      </c>
      <c r="D69" s="89">
        <f t="shared" si="12"/>
        <v>45586.666666666664</v>
      </c>
      <c r="E69" s="34">
        <f t="shared" si="12"/>
        <v>45593.666666666664</v>
      </c>
      <c r="F69" s="34">
        <f t="shared" si="12"/>
        <v>45598.25</v>
      </c>
      <c r="G69" s="34">
        <f t="shared" si="12"/>
        <v>45609</v>
      </c>
      <c r="H69" s="34">
        <f>F69+48</f>
        <v>45646.25</v>
      </c>
      <c r="I69" s="68">
        <f>F69+48</f>
        <v>45646.25</v>
      </c>
      <c r="J69" s="31">
        <f>F69+45</f>
        <v>45643.25</v>
      </c>
      <c r="K69" s="8"/>
    </row>
    <row r="70" spans="2:11" ht="19.5" customHeight="1" x14ac:dyDescent="0.35">
      <c r="B70" s="22" t="str">
        <f t="shared" si="12"/>
        <v>OOCL BRISBANE</v>
      </c>
      <c r="C70" s="88" t="str">
        <f t="shared" si="12"/>
        <v>234N</v>
      </c>
      <c r="D70" s="89">
        <f>D39</f>
        <v>45596.625</v>
      </c>
      <c r="E70" s="34">
        <f t="shared" si="12"/>
        <v>45603.625</v>
      </c>
      <c r="F70" s="34">
        <f t="shared" si="12"/>
        <v>45607</v>
      </c>
      <c r="G70" s="34">
        <f t="shared" si="12"/>
        <v>45619</v>
      </c>
      <c r="H70" s="34">
        <f t="shared" ref="H70:H72" si="13">F70+48</f>
        <v>45655</v>
      </c>
      <c r="I70" s="34">
        <f t="shared" ref="I70:I72" si="14">F70+48</f>
        <v>45655</v>
      </c>
      <c r="J70" s="31">
        <f t="shared" ref="J70:J72" si="15">F70+45</f>
        <v>45652</v>
      </c>
      <c r="K70" s="8"/>
    </row>
    <row r="71" spans="2:11" ht="19.5" customHeight="1" x14ac:dyDescent="0.35">
      <c r="B71" s="22" t="str">
        <f t="shared" si="12"/>
        <v>OOCL YOKOHAMA</v>
      </c>
      <c r="C71" s="88" t="str">
        <f t="shared" si="12"/>
        <v>196N</v>
      </c>
      <c r="D71" s="89">
        <f t="shared" si="12"/>
        <v>45603.625</v>
      </c>
      <c r="E71" s="34">
        <f t="shared" si="12"/>
        <v>45610.625</v>
      </c>
      <c r="F71" s="34">
        <f t="shared" si="12"/>
        <v>45614</v>
      </c>
      <c r="G71" s="34">
        <f t="shared" si="12"/>
        <v>45625</v>
      </c>
      <c r="H71" s="34">
        <f t="shared" si="13"/>
        <v>45662</v>
      </c>
      <c r="I71" s="34">
        <f t="shared" si="14"/>
        <v>45662</v>
      </c>
      <c r="J71" s="31">
        <f t="shared" si="15"/>
        <v>45659</v>
      </c>
      <c r="K71" s="8"/>
    </row>
    <row r="72" spans="2:11" ht="19.5" customHeight="1" thickBot="1" x14ac:dyDescent="0.4">
      <c r="B72" s="23" t="str">
        <f t="shared" si="12"/>
        <v>KOTA LARIS</v>
      </c>
      <c r="C72" s="18" t="str">
        <f t="shared" si="12"/>
        <v>084N</v>
      </c>
      <c r="D72" s="19">
        <f t="shared" si="12"/>
        <v>45610.625</v>
      </c>
      <c r="E72" s="29">
        <f t="shared" si="12"/>
        <v>45617.625</v>
      </c>
      <c r="F72" s="29">
        <f t="shared" si="12"/>
        <v>45623</v>
      </c>
      <c r="G72" s="29">
        <f t="shared" si="12"/>
        <v>45634</v>
      </c>
      <c r="H72" s="29">
        <f t="shared" si="13"/>
        <v>45671</v>
      </c>
      <c r="I72" s="29">
        <f t="shared" si="14"/>
        <v>45671</v>
      </c>
      <c r="J72" s="32">
        <f t="shared" si="15"/>
        <v>45668</v>
      </c>
      <c r="K72" s="8"/>
    </row>
    <row r="73" spans="2:11" ht="20.25" customHeight="1" x14ac:dyDescent="0.35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6">
      <c r="B74" s="200" t="s">
        <v>23</v>
      </c>
      <c r="C74" s="200"/>
      <c r="D74" s="200"/>
      <c r="E74" s="200"/>
      <c r="F74" s="200"/>
      <c r="G74" s="200"/>
      <c r="H74" s="200"/>
      <c r="I74" s="200"/>
      <c r="J74" s="200"/>
      <c r="K74" s="8"/>
    </row>
    <row r="75" spans="2:11" ht="20.25" customHeight="1" thickBot="1" x14ac:dyDescent="0.35">
      <c r="B75" s="191" t="s">
        <v>3</v>
      </c>
      <c r="C75" s="223" t="s">
        <v>4</v>
      </c>
      <c r="D75" s="100" t="s">
        <v>47</v>
      </c>
      <c r="E75" s="218" t="s">
        <v>36</v>
      </c>
      <c r="F75" s="218" t="s">
        <v>37</v>
      </c>
      <c r="G75" s="187" t="s">
        <v>15</v>
      </c>
      <c r="H75" s="187" t="s">
        <v>24</v>
      </c>
      <c r="I75" s="218" t="s">
        <v>25</v>
      </c>
      <c r="J75" s="216" t="s">
        <v>66</v>
      </c>
      <c r="K75" s="8"/>
    </row>
    <row r="76" spans="2:11" ht="20.25" customHeight="1" thickBot="1" x14ac:dyDescent="0.35">
      <c r="B76" s="222"/>
      <c r="C76" s="224"/>
      <c r="D76" s="101" t="s">
        <v>48</v>
      </c>
      <c r="E76" s="225"/>
      <c r="F76" s="225"/>
      <c r="G76" s="226"/>
      <c r="H76" s="226"/>
      <c r="I76" s="225"/>
      <c r="J76" s="217"/>
      <c r="K76" s="8"/>
    </row>
    <row r="77" spans="2:11" ht="19.5" customHeight="1" x14ac:dyDescent="0.35">
      <c r="B77" s="22" t="str">
        <f t="shared" ref="B77:G80" si="16">B38</f>
        <v>OOCL HOUSTON</v>
      </c>
      <c r="C77" s="88" t="str">
        <f t="shared" si="16"/>
        <v>202N</v>
      </c>
      <c r="D77" s="89">
        <f t="shared" si="16"/>
        <v>45586.666666666664</v>
      </c>
      <c r="E77" s="34">
        <f t="shared" si="16"/>
        <v>45593.666666666664</v>
      </c>
      <c r="F77" s="34">
        <f t="shared" si="16"/>
        <v>45598.25</v>
      </c>
      <c r="G77" s="68">
        <f t="shared" si="16"/>
        <v>45609</v>
      </c>
      <c r="H77" s="68">
        <f>F77+45</f>
        <v>45643.25</v>
      </c>
      <c r="I77" s="68">
        <f>F77+48</f>
        <v>45646.25</v>
      </c>
      <c r="J77" s="31">
        <f>F77+51</f>
        <v>45649.25</v>
      </c>
      <c r="K77" s="8"/>
    </row>
    <row r="78" spans="2:11" ht="19.5" customHeight="1" x14ac:dyDescent="0.35">
      <c r="B78" s="22" t="str">
        <f t="shared" si="16"/>
        <v>OOCL BRISBANE</v>
      </c>
      <c r="C78" s="88" t="str">
        <f t="shared" si="16"/>
        <v>234N</v>
      </c>
      <c r="D78" s="89">
        <f t="shared" si="16"/>
        <v>45596.625</v>
      </c>
      <c r="E78" s="34">
        <f t="shared" si="16"/>
        <v>45603.625</v>
      </c>
      <c r="F78" s="34">
        <f t="shared" si="16"/>
        <v>45607</v>
      </c>
      <c r="G78" s="34">
        <f t="shared" si="16"/>
        <v>45619</v>
      </c>
      <c r="H78" s="34">
        <f t="shared" ref="H78:H80" si="17">F78+45</f>
        <v>45652</v>
      </c>
      <c r="I78" s="34">
        <f t="shared" ref="I78:I80" si="18">F78+48</f>
        <v>45655</v>
      </c>
      <c r="J78" s="31">
        <f>F78+51</f>
        <v>45658</v>
      </c>
      <c r="K78" s="8"/>
    </row>
    <row r="79" spans="2:11" ht="19.5" customHeight="1" x14ac:dyDescent="0.35">
      <c r="B79" s="22" t="str">
        <f t="shared" si="16"/>
        <v>OOCL YOKOHAMA</v>
      </c>
      <c r="C79" s="88" t="str">
        <f t="shared" si="16"/>
        <v>196N</v>
      </c>
      <c r="D79" s="89">
        <f t="shared" si="16"/>
        <v>45603.625</v>
      </c>
      <c r="E79" s="34">
        <f t="shared" si="16"/>
        <v>45610.625</v>
      </c>
      <c r="F79" s="34">
        <f t="shared" si="16"/>
        <v>45614</v>
      </c>
      <c r="G79" s="34">
        <f t="shared" si="16"/>
        <v>45625</v>
      </c>
      <c r="H79" s="34">
        <f t="shared" si="17"/>
        <v>45659</v>
      </c>
      <c r="I79" s="34">
        <f t="shared" si="18"/>
        <v>45662</v>
      </c>
      <c r="J79" s="31">
        <f>F79+51</f>
        <v>45665</v>
      </c>
      <c r="K79" s="8"/>
    </row>
    <row r="80" spans="2:11" ht="19.5" customHeight="1" thickBot="1" x14ac:dyDescent="0.4">
      <c r="B80" s="23" t="str">
        <f t="shared" si="16"/>
        <v>KOTA LARIS</v>
      </c>
      <c r="C80" s="18" t="str">
        <f t="shared" si="16"/>
        <v>084N</v>
      </c>
      <c r="D80" s="19">
        <f t="shared" si="16"/>
        <v>45610.625</v>
      </c>
      <c r="E80" s="29">
        <f t="shared" si="16"/>
        <v>45617.625</v>
      </c>
      <c r="F80" s="29">
        <f t="shared" si="16"/>
        <v>45623</v>
      </c>
      <c r="G80" s="29">
        <f t="shared" si="16"/>
        <v>45634</v>
      </c>
      <c r="H80" s="29">
        <f t="shared" si="17"/>
        <v>45668</v>
      </c>
      <c r="I80" s="29">
        <f t="shared" si="18"/>
        <v>45671</v>
      </c>
      <c r="J80" s="32">
        <f t="shared" ref="J80" si="19">F80+51</f>
        <v>45674</v>
      </c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35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35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35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25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6">
      <c r="B94" s="200" t="s">
        <v>26</v>
      </c>
      <c r="C94" s="201"/>
      <c r="D94" s="201"/>
      <c r="E94" s="201"/>
      <c r="F94" s="200"/>
      <c r="G94" s="200"/>
      <c r="H94" s="200"/>
      <c r="I94" s="201"/>
      <c r="J94" s="11"/>
      <c r="K94" s="8"/>
    </row>
    <row r="95" spans="2:11" ht="12.75" customHeight="1" thickBot="1" x14ac:dyDescent="0.35">
      <c r="B95" s="227" t="s">
        <v>3</v>
      </c>
      <c r="C95" s="193" t="s">
        <v>4</v>
      </c>
      <c r="D95" s="187" t="s">
        <v>36</v>
      </c>
      <c r="E95" s="218" t="s">
        <v>37</v>
      </c>
      <c r="F95" s="218" t="s">
        <v>27</v>
      </c>
      <c r="G95" s="187" t="s">
        <v>120</v>
      </c>
      <c r="H95" s="220" t="s">
        <v>119</v>
      </c>
      <c r="I95" s="94"/>
      <c r="J95" s="8"/>
      <c r="K95" s="8"/>
    </row>
    <row r="96" spans="2:11" ht="44.25" customHeight="1" thickBot="1" x14ac:dyDescent="0.35">
      <c r="B96" s="228"/>
      <c r="C96" s="229"/>
      <c r="D96" s="226"/>
      <c r="E96" s="225"/>
      <c r="F96" s="225"/>
      <c r="G96" s="226"/>
      <c r="H96" s="230"/>
      <c r="I96" s="8"/>
      <c r="J96" s="8"/>
      <c r="K96" s="8"/>
    </row>
    <row r="97" spans="2:11" ht="20.25" customHeight="1" x14ac:dyDescent="0.35">
      <c r="B97" s="83" t="s">
        <v>74</v>
      </c>
      <c r="C97" s="166">
        <v>2419</v>
      </c>
      <c r="D97" s="68">
        <v>45595</v>
      </c>
      <c r="E97" s="68">
        <v>45599</v>
      </c>
      <c r="F97" s="68">
        <f t="shared" ref="F97:F104" si="20">E97+9</f>
        <v>45608</v>
      </c>
      <c r="G97" s="68">
        <f t="shared" ref="G97:G104" si="21">F97+7</f>
        <v>45615</v>
      </c>
      <c r="H97" s="69"/>
      <c r="I97" s="8"/>
      <c r="J97" s="8"/>
      <c r="K97" s="8"/>
    </row>
    <row r="98" spans="2:11" ht="20.25" customHeight="1" x14ac:dyDescent="0.35">
      <c r="B98" s="83" t="s">
        <v>100</v>
      </c>
      <c r="C98" s="165">
        <v>2421</v>
      </c>
      <c r="D98" s="34">
        <v>45602</v>
      </c>
      <c r="E98" s="34">
        <v>45606</v>
      </c>
      <c r="F98" s="34">
        <f t="shared" si="20"/>
        <v>45615</v>
      </c>
      <c r="G98" s="34">
        <f t="shared" si="21"/>
        <v>45622</v>
      </c>
      <c r="H98" s="31">
        <f>F98+3</f>
        <v>45618</v>
      </c>
      <c r="I98" s="8"/>
      <c r="J98" s="8"/>
      <c r="K98" s="8"/>
    </row>
    <row r="99" spans="2:11" ht="20.25" customHeight="1" x14ac:dyDescent="0.35">
      <c r="B99" s="83" t="s">
        <v>105</v>
      </c>
      <c r="C99" s="165">
        <v>2421</v>
      </c>
      <c r="D99" s="34">
        <v>45609</v>
      </c>
      <c r="E99" s="34">
        <v>45613</v>
      </c>
      <c r="F99" s="34">
        <f t="shared" si="20"/>
        <v>45622</v>
      </c>
      <c r="G99" s="34">
        <f t="shared" si="21"/>
        <v>45629</v>
      </c>
      <c r="H99" s="31"/>
      <c r="I99" s="8"/>
      <c r="J99" s="8"/>
      <c r="K99" s="8"/>
    </row>
    <row r="100" spans="2:11" ht="20.25" customHeight="1" x14ac:dyDescent="0.35">
      <c r="B100" s="83" t="s">
        <v>73</v>
      </c>
      <c r="C100" s="165">
        <v>2421</v>
      </c>
      <c r="D100" s="34">
        <f>D99+7</f>
        <v>45616</v>
      </c>
      <c r="E100" s="34">
        <f>E99+7</f>
        <v>45620</v>
      </c>
      <c r="F100" s="34">
        <f t="shared" si="20"/>
        <v>45629</v>
      </c>
      <c r="G100" s="34">
        <f t="shared" si="21"/>
        <v>45636</v>
      </c>
      <c r="H100" s="31">
        <f>F100+3</f>
        <v>45632</v>
      </c>
      <c r="I100" s="8"/>
      <c r="J100" s="8"/>
      <c r="K100" s="8"/>
    </row>
    <row r="101" spans="2:11" ht="20.25" customHeight="1" x14ac:dyDescent="0.35">
      <c r="B101" s="83" t="s">
        <v>74</v>
      </c>
      <c r="C101" s="165">
        <v>2421</v>
      </c>
      <c r="D101" s="34">
        <f t="shared" ref="D101:D104" si="22">D100+7</f>
        <v>45623</v>
      </c>
      <c r="E101" s="34">
        <f t="shared" ref="E101:E104" si="23">E100+7</f>
        <v>45627</v>
      </c>
      <c r="F101" s="34">
        <f t="shared" si="20"/>
        <v>45636</v>
      </c>
      <c r="G101" s="34">
        <f t="shared" si="21"/>
        <v>45643</v>
      </c>
      <c r="H101" s="31"/>
      <c r="I101" s="8"/>
      <c r="J101" s="8"/>
      <c r="K101" s="8"/>
    </row>
    <row r="102" spans="2:11" ht="20.25" customHeight="1" x14ac:dyDescent="0.35">
      <c r="B102" s="83" t="s">
        <v>100</v>
      </c>
      <c r="C102" s="165">
        <v>2423</v>
      </c>
      <c r="D102" s="34">
        <f t="shared" si="22"/>
        <v>45630</v>
      </c>
      <c r="E102" s="34">
        <f t="shared" si="23"/>
        <v>45634</v>
      </c>
      <c r="F102" s="34">
        <f t="shared" si="20"/>
        <v>45643</v>
      </c>
      <c r="G102" s="34">
        <f t="shared" si="21"/>
        <v>45650</v>
      </c>
      <c r="H102" s="31">
        <f>F102+3</f>
        <v>45646</v>
      </c>
      <c r="I102" s="8"/>
      <c r="J102" s="8"/>
      <c r="K102" s="8"/>
    </row>
    <row r="103" spans="2:11" ht="20.25" customHeight="1" x14ac:dyDescent="0.35">
      <c r="B103" s="83" t="s">
        <v>105</v>
      </c>
      <c r="C103" s="165">
        <v>2423</v>
      </c>
      <c r="D103" s="34">
        <f t="shared" si="22"/>
        <v>45637</v>
      </c>
      <c r="E103" s="34">
        <f t="shared" si="23"/>
        <v>45641</v>
      </c>
      <c r="F103" s="34">
        <f t="shared" si="20"/>
        <v>45650</v>
      </c>
      <c r="G103" s="34">
        <f t="shared" si="21"/>
        <v>45657</v>
      </c>
      <c r="H103" s="31"/>
      <c r="I103" s="8"/>
      <c r="J103" s="8"/>
      <c r="K103" s="8"/>
    </row>
    <row r="104" spans="2:11" ht="20.25" customHeight="1" thickBot="1" x14ac:dyDescent="0.4">
      <c r="B104" s="82" t="s">
        <v>73</v>
      </c>
      <c r="C104" s="33">
        <v>2423</v>
      </c>
      <c r="D104" s="29">
        <f t="shared" si="22"/>
        <v>45644</v>
      </c>
      <c r="E104" s="29">
        <f t="shared" si="23"/>
        <v>45648</v>
      </c>
      <c r="F104" s="29">
        <f t="shared" si="20"/>
        <v>45657</v>
      </c>
      <c r="G104" s="29">
        <f t="shared" si="21"/>
        <v>45664</v>
      </c>
      <c r="H104" s="32">
        <f>F104+3</f>
        <v>45660</v>
      </c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25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25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25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25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25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25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25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25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3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3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3">
      <c r="B133" s="6"/>
      <c r="C133" s="6"/>
      <c r="D133" s="6"/>
      <c r="E133" s="7"/>
      <c r="F133" s="215"/>
      <c r="G133" s="215"/>
      <c r="H133" s="215"/>
      <c r="I133" s="215"/>
      <c r="J133" s="7"/>
    </row>
    <row r="134" spans="2:12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3">
      <c r="B135" s="6"/>
      <c r="C135" s="6"/>
      <c r="D135" s="6"/>
      <c r="E135" s="7"/>
      <c r="F135" s="206"/>
      <c r="G135" s="206"/>
      <c r="H135" s="206"/>
      <c r="I135" s="206"/>
      <c r="J135" s="7"/>
    </row>
    <row r="136" spans="2:12" ht="18" customHeight="1" x14ac:dyDescent="0.3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3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3">
      <c r="B138" s="6"/>
      <c r="C138" s="6"/>
      <c r="D138" s="6"/>
      <c r="E138" s="7"/>
      <c r="F138" s="86"/>
      <c r="G138" s="86"/>
      <c r="H138" s="86"/>
      <c r="I138" s="86"/>
      <c r="J138" s="7"/>
    </row>
    <row r="139" spans="2:12" ht="18" customHeight="1" x14ac:dyDescent="0.3">
      <c r="B139" s="6"/>
      <c r="C139" s="6"/>
      <c r="D139" s="6"/>
      <c r="E139" s="7"/>
      <c r="F139" s="86"/>
      <c r="G139" s="86"/>
      <c r="H139" s="86"/>
      <c r="I139" s="86"/>
      <c r="J139" s="7"/>
    </row>
    <row r="140" spans="2:12" ht="18" customHeight="1" x14ac:dyDescent="0.3">
      <c r="B140" s="6"/>
      <c r="C140" s="6"/>
      <c r="D140" s="6"/>
      <c r="E140" s="7"/>
      <c r="F140" s="86"/>
      <c r="G140" s="86"/>
      <c r="H140" s="86"/>
      <c r="I140" s="86"/>
      <c r="J140" s="7"/>
    </row>
    <row r="141" spans="2:12" ht="18" customHeight="1" x14ac:dyDescent="0.3">
      <c r="B141" s="6"/>
      <c r="C141" s="6"/>
      <c r="D141" s="6"/>
      <c r="E141" s="7"/>
      <c r="F141" s="86"/>
      <c r="G141" s="86"/>
      <c r="H141" s="86"/>
      <c r="I141" s="86"/>
      <c r="J141" s="7"/>
    </row>
    <row r="142" spans="2:12" ht="18" customHeight="1" x14ac:dyDescent="0.3">
      <c r="B142" s="6"/>
      <c r="C142" s="6"/>
      <c r="D142" s="6"/>
      <c r="E142" s="7"/>
      <c r="F142" s="86"/>
      <c r="G142" s="86"/>
      <c r="H142" s="86"/>
      <c r="I142" s="86"/>
      <c r="J142" s="7"/>
    </row>
    <row r="143" spans="2:12" ht="18" customHeight="1" x14ac:dyDescent="0.3">
      <c r="B143" s="6"/>
      <c r="C143" s="6"/>
      <c r="D143" s="6"/>
      <c r="E143" s="7"/>
      <c r="F143" s="86"/>
      <c r="G143" s="86"/>
      <c r="H143" s="86"/>
      <c r="I143" s="86"/>
      <c r="J143" s="7"/>
    </row>
    <row r="144" spans="2:12" ht="18" customHeight="1" x14ac:dyDescent="0.3">
      <c r="B144" s="6"/>
      <c r="C144" s="6"/>
      <c r="D144" s="6"/>
      <c r="E144" s="7"/>
      <c r="F144" s="86"/>
      <c r="G144" s="86"/>
      <c r="H144" s="86"/>
      <c r="I144" s="86"/>
      <c r="J144" s="7"/>
    </row>
    <row r="145" spans="2:11" ht="18" customHeight="1" x14ac:dyDescent="0.3">
      <c r="B145" s="6"/>
      <c r="C145" s="6"/>
      <c r="D145" s="6"/>
      <c r="E145" s="7"/>
      <c r="F145" s="86"/>
      <c r="G145" s="86"/>
      <c r="H145" s="86"/>
      <c r="I145" s="86"/>
      <c r="J145" s="7"/>
    </row>
    <row r="146" spans="2:11" ht="18" customHeight="1" x14ac:dyDescent="0.3">
      <c r="B146" s="6"/>
      <c r="C146" s="6"/>
      <c r="D146" s="6"/>
      <c r="E146" s="7"/>
      <c r="F146" s="206"/>
      <c r="G146" s="206"/>
      <c r="H146" s="206"/>
      <c r="I146" s="206"/>
      <c r="J146" s="7"/>
    </row>
    <row r="147" spans="2:11" ht="18" customHeight="1" x14ac:dyDescent="0.3">
      <c r="B147" s="6"/>
      <c r="C147" s="6"/>
      <c r="D147" s="6"/>
      <c r="E147" s="7"/>
      <c r="F147" s="206"/>
      <c r="G147" s="206"/>
      <c r="H147" s="206"/>
      <c r="I147" s="206"/>
      <c r="J147" s="7"/>
    </row>
    <row r="148" spans="2:11" ht="18" customHeight="1" x14ac:dyDescent="0.3">
      <c r="B148" s="6"/>
      <c r="C148" s="6"/>
      <c r="D148" s="6"/>
      <c r="E148" s="7"/>
      <c r="F148" s="214"/>
      <c r="G148" s="214"/>
      <c r="H148" s="214"/>
      <c r="I148" s="214"/>
      <c r="J148" s="7"/>
    </row>
    <row r="149" spans="2:11" ht="18" customHeight="1" x14ac:dyDescent="0.3">
      <c r="B149" s="6"/>
      <c r="C149" s="6"/>
      <c r="D149" s="6"/>
      <c r="E149" s="7"/>
      <c r="F149" s="214"/>
      <c r="G149" s="214"/>
      <c r="H149" s="214"/>
      <c r="I149" s="214"/>
      <c r="J149" s="7"/>
    </row>
    <row r="150" spans="2:11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1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53" t="s">
        <v>53</v>
      </c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53" t="s">
        <v>30</v>
      </c>
      <c r="C157" s="54"/>
      <c r="D157" s="54"/>
      <c r="E157" s="55"/>
      <c r="F157" s="55"/>
      <c r="G157" s="55"/>
      <c r="H157" s="55"/>
      <c r="I157" s="55"/>
      <c r="J157" s="55"/>
      <c r="K157" s="55"/>
    </row>
    <row r="158" spans="2:11" ht="18" customHeight="1" x14ac:dyDescent="0.3">
      <c r="B158" s="53" t="s">
        <v>31</v>
      </c>
      <c r="C158" s="54"/>
      <c r="D158" s="54"/>
      <c r="E158" s="55"/>
      <c r="F158" s="55"/>
      <c r="G158" s="55"/>
      <c r="H158" s="55"/>
      <c r="I158" s="55"/>
      <c r="J158" s="55"/>
      <c r="K158" s="55"/>
    </row>
    <row r="159" spans="2:11" ht="18" customHeight="1" x14ac:dyDescent="0.3">
      <c r="B159" s="53" t="s">
        <v>32</v>
      </c>
      <c r="C159" s="54"/>
      <c r="D159" s="54"/>
      <c r="E159" s="55"/>
      <c r="F159" s="55"/>
      <c r="G159" s="55"/>
      <c r="H159" s="55"/>
      <c r="I159" s="55"/>
      <c r="J159" s="55"/>
      <c r="K159" s="55"/>
    </row>
    <row r="160" spans="2:11" ht="18" customHeight="1" x14ac:dyDescent="0.3">
      <c r="B160" s="53" t="s">
        <v>33</v>
      </c>
      <c r="C160" s="54"/>
      <c r="D160" s="54"/>
      <c r="E160" s="55"/>
      <c r="F160" s="55"/>
      <c r="G160" s="55"/>
      <c r="H160" s="55"/>
      <c r="I160" s="55"/>
      <c r="J160" s="55"/>
      <c r="K160" s="55"/>
    </row>
    <row r="161" spans="2:11" ht="18" customHeight="1" x14ac:dyDescent="0.3">
      <c r="B161" s="53" t="s">
        <v>34</v>
      </c>
      <c r="C161" s="54"/>
      <c r="D161" s="54"/>
      <c r="E161" s="55"/>
      <c r="F161" s="55"/>
      <c r="G161" s="55"/>
      <c r="H161" s="55"/>
      <c r="I161" s="55"/>
      <c r="J161" s="55"/>
      <c r="K161" s="55"/>
    </row>
    <row r="162" spans="2:11" ht="18" customHeight="1" x14ac:dyDescent="0.3">
      <c r="B162" s="50"/>
      <c r="C162" s="51"/>
      <c r="D162" s="51"/>
      <c r="E162" s="52"/>
      <c r="F162" s="52"/>
      <c r="G162" s="52"/>
      <c r="H162" s="52"/>
      <c r="I162" s="7"/>
      <c r="J162" s="7"/>
    </row>
    <row r="163" spans="2:11" ht="18" customHeight="1" x14ac:dyDescent="0.3">
      <c r="B163" s="50"/>
      <c r="C163" s="51"/>
      <c r="D163" s="51"/>
      <c r="E163" s="52"/>
      <c r="F163" s="52"/>
      <c r="G163" s="52"/>
      <c r="H163" s="52"/>
      <c r="I163" s="7"/>
      <c r="J163" s="7"/>
    </row>
    <row r="164" spans="2:11" ht="18" customHeight="1" x14ac:dyDescent="0.3">
      <c r="B164" s="50"/>
      <c r="C164" s="51"/>
      <c r="D164" s="51"/>
      <c r="E164" s="52"/>
      <c r="F164" s="52"/>
      <c r="G164" s="52"/>
      <c r="H164" s="52"/>
      <c r="I164" s="7"/>
      <c r="J164" s="7"/>
    </row>
    <row r="165" spans="2:11" ht="18" customHeight="1" x14ac:dyDescent="0.3">
      <c r="B165" s="50"/>
      <c r="C165" s="51"/>
      <c r="D165" s="51"/>
      <c r="E165" s="52"/>
      <c r="F165" s="52"/>
      <c r="G165" s="52"/>
      <c r="H165" s="52"/>
      <c r="I165" s="7"/>
      <c r="J165" s="7"/>
    </row>
    <row r="166" spans="2:11" ht="18" customHeight="1" x14ac:dyDescent="0.3">
      <c r="B166" s="6"/>
      <c r="C166" s="6"/>
      <c r="D166" s="6"/>
      <c r="E166" s="7"/>
      <c r="F166" s="7"/>
      <c r="G166" s="7"/>
      <c r="H166" s="7"/>
      <c r="I166" s="7"/>
      <c r="J166" s="7"/>
    </row>
    <row r="167" spans="2:11" ht="18" customHeight="1" x14ac:dyDescent="0.3">
      <c r="B167" s="6"/>
      <c r="C167" s="6"/>
      <c r="D167" s="6"/>
      <c r="E167" s="7"/>
      <c r="F167" s="7"/>
      <c r="G167" s="7"/>
      <c r="H167" s="7"/>
      <c r="I167" s="7"/>
      <c r="J167" s="7"/>
    </row>
    <row r="168" spans="2:11" ht="18" customHeight="1" x14ac:dyDescent="0.3">
      <c r="B168" s="6"/>
      <c r="C168" s="6"/>
      <c r="D168" s="6"/>
      <c r="E168" s="7"/>
      <c r="F168" s="7"/>
      <c r="G168" s="7"/>
      <c r="H168" s="7"/>
      <c r="I168" s="7"/>
      <c r="J168" s="7"/>
    </row>
    <row r="169" spans="2:11" ht="18" customHeight="1" x14ac:dyDescent="0.3">
      <c r="B169" s="6"/>
      <c r="C169" s="6"/>
      <c r="D169" s="6"/>
      <c r="E169" s="7"/>
      <c r="F169" s="7"/>
      <c r="G169" s="7"/>
      <c r="H169" s="7"/>
      <c r="I169" s="7"/>
      <c r="J169" s="7"/>
    </row>
    <row r="170" spans="2:11" ht="18" customHeight="1" x14ac:dyDescent="0.3">
      <c r="B170" s="6"/>
      <c r="C170" s="6"/>
      <c r="D170" s="6"/>
      <c r="E170" s="7"/>
      <c r="F170" s="7"/>
      <c r="G170" s="7"/>
      <c r="H170" s="7"/>
      <c r="I170" s="7"/>
      <c r="J170" s="7"/>
    </row>
    <row r="171" spans="2:11" ht="18" customHeight="1" x14ac:dyDescent="0.3">
      <c r="B171" s="6"/>
      <c r="C171" s="6"/>
      <c r="D171" s="6"/>
      <c r="E171" s="7"/>
      <c r="F171" s="7"/>
      <c r="G171" s="7"/>
      <c r="H171" s="7"/>
      <c r="I171" s="7"/>
      <c r="J171" s="7"/>
    </row>
    <row r="172" spans="2:11" ht="18" customHeight="1" x14ac:dyDescent="0.3">
      <c r="B172" s="6"/>
      <c r="C172" s="6"/>
      <c r="D172" s="6"/>
      <c r="E172" s="7"/>
      <c r="F172" s="7"/>
      <c r="G172" s="7"/>
      <c r="H172" s="7"/>
      <c r="I172" s="7"/>
      <c r="J172" s="7"/>
    </row>
    <row r="173" spans="2:11" ht="18" customHeight="1" x14ac:dyDescent="0.3">
      <c r="B173" s="6"/>
      <c r="C173" s="6"/>
      <c r="D173" s="6"/>
      <c r="E173" s="7"/>
      <c r="F173" s="7"/>
      <c r="G173" s="7"/>
      <c r="H173" s="7"/>
      <c r="I173" s="7"/>
      <c r="J173" s="7"/>
    </row>
    <row r="174" spans="2:11" ht="18" customHeight="1" x14ac:dyDescent="0.3">
      <c r="B174" s="6"/>
      <c r="C174" s="6"/>
      <c r="D174" s="6"/>
      <c r="E174" s="7"/>
      <c r="F174" s="7"/>
      <c r="G174" s="7"/>
      <c r="H174" s="7"/>
      <c r="I174" s="7"/>
      <c r="J174" s="7"/>
    </row>
    <row r="175" spans="2:11" ht="18" customHeight="1" x14ac:dyDescent="0.3">
      <c r="B175" s="6"/>
      <c r="C175" s="6"/>
      <c r="D175" s="6"/>
      <c r="E175" s="7"/>
      <c r="F175" s="7"/>
      <c r="G175" s="7"/>
      <c r="H175" s="7"/>
      <c r="I175" s="7"/>
      <c r="J175" s="7"/>
    </row>
    <row r="176" spans="2:11" ht="18" customHeight="1" x14ac:dyDescent="0.3">
      <c r="B176" s="6"/>
      <c r="C176" s="6"/>
      <c r="D176" s="6"/>
      <c r="E176" s="7"/>
      <c r="F176" s="7"/>
      <c r="G176" s="7"/>
      <c r="H176" s="7"/>
      <c r="I176" s="7"/>
      <c r="J176" s="7"/>
    </row>
    <row r="177" spans="2:10" ht="18" customHeight="1" x14ac:dyDescent="0.3">
      <c r="B177" s="6"/>
      <c r="C177" s="6"/>
      <c r="D177" s="6"/>
      <c r="E177" s="7"/>
      <c r="F177" s="7"/>
      <c r="G177" s="7"/>
      <c r="H177" s="7"/>
      <c r="I177" s="7"/>
      <c r="J177" s="7"/>
    </row>
    <row r="178" spans="2:10" ht="18" customHeight="1" x14ac:dyDescent="0.3">
      <c r="B178" s="6"/>
      <c r="C178" s="6"/>
      <c r="D178" s="6"/>
      <c r="E178" s="7"/>
      <c r="F178" s="7"/>
      <c r="G178" s="7"/>
      <c r="H178" s="7"/>
      <c r="I178" s="7"/>
      <c r="J178" s="7"/>
    </row>
    <row r="179" spans="2:10" ht="18" customHeight="1" x14ac:dyDescent="0.3">
      <c r="B179" s="6"/>
      <c r="C179" s="6"/>
      <c r="D179" s="6"/>
      <c r="E179" s="7"/>
      <c r="F179" s="7"/>
      <c r="G179" s="7"/>
      <c r="H179" s="7"/>
      <c r="I179" s="7"/>
      <c r="J179" s="7"/>
    </row>
    <row r="180" spans="2:10" ht="12.75" customHeight="1" x14ac:dyDescent="0.3"/>
    <row r="181" spans="2:10" ht="12.75" customHeight="1" x14ac:dyDescent="0.3"/>
    <row r="190" spans="2:10" ht="12.75" customHeight="1" x14ac:dyDescent="0.3"/>
    <row r="192" spans="2:10" ht="12.75" customHeight="1" x14ac:dyDescent="0.3"/>
    <row r="198" ht="12.75" customHeight="1" x14ac:dyDescent="0.3"/>
    <row r="201" ht="12.75" customHeight="1" x14ac:dyDescent="0.3"/>
    <row r="206" ht="12.75" customHeight="1" x14ac:dyDescent="0.3"/>
    <row r="209" ht="12.75" customHeight="1" x14ac:dyDescent="0.3"/>
    <row r="215" ht="12.75" customHeight="1" x14ac:dyDescent="0.3"/>
  </sheetData>
  <mergeCells count="84">
    <mergeCell ref="B30:G30"/>
    <mergeCell ref="B31:B32"/>
    <mergeCell ref="C31:C32"/>
    <mergeCell ref="E31:E32"/>
    <mergeCell ref="F31:F32"/>
    <mergeCell ref="G31:G32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K14:K15"/>
    <mergeCell ref="L14:L15"/>
    <mergeCell ref="D14:D15"/>
    <mergeCell ref="I14:I15"/>
    <mergeCell ref="G14:G15"/>
    <mergeCell ref="B23:G23"/>
    <mergeCell ref="B24:B25"/>
    <mergeCell ref="C24:C25"/>
    <mergeCell ref="E24:E25"/>
    <mergeCell ref="F24:F25"/>
    <mergeCell ref="G24:G25"/>
    <mergeCell ref="B34:H34"/>
    <mergeCell ref="B36:B37"/>
    <mergeCell ref="C36:C37"/>
    <mergeCell ref="E36:E37"/>
    <mergeCell ref="F36:F37"/>
    <mergeCell ref="G36:G37"/>
    <mergeCell ref="I36:I37"/>
    <mergeCell ref="H36:H37"/>
    <mergeCell ref="B44:B45"/>
    <mergeCell ref="C44:C45"/>
    <mergeCell ref="E44:E45"/>
    <mergeCell ref="F44:F45"/>
    <mergeCell ref="G44:G45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F146:I146"/>
    <mergeCell ref="F147:I147"/>
    <mergeCell ref="F148:I148"/>
    <mergeCell ref="F149:I149"/>
    <mergeCell ref="B94:I94"/>
    <mergeCell ref="B95:B96"/>
    <mergeCell ref="C95:C96"/>
    <mergeCell ref="D95:D96"/>
    <mergeCell ref="E95:E96"/>
    <mergeCell ref="F95:F96"/>
    <mergeCell ref="G95:G96"/>
    <mergeCell ref="H95:H96"/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topLeftCell="A93" zoomScaleNormal="100" zoomScaleSheetLayoutView="100" zoomScalePageLayoutView="110" workbookViewId="0">
      <selection activeCell="B10" sqref="B10:F17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189" t="s">
        <v>41</v>
      </c>
      <c r="B6" s="189"/>
      <c r="C6" s="189"/>
      <c r="D6" s="189"/>
      <c r="E6" s="189"/>
      <c r="F6" s="189"/>
      <c r="G6" s="189"/>
      <c r="H6" s="189"/>
      <c r="I6" s="189"/>
    </row>
    <row r="7" spans="1:12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2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2" ht="33" customHeight="1" thickBot="1" x14ac:dyDescent="0.6">
      <c r="B9" s="201" t="s">
        <v>2</v>
      </c>
      <c r="C9" s="201"/>
      <c r="D9" s="201"/>
      <c r="E9" s="201"/>
      <c r="F9" s="201"/>
      <c r="G9" s="201"/>
      <c r="H9" s="11"/>
      <c r="I9" s="8"/>
      <c r="J9" s="8"/>
    </row>
    <row r="10" spans="1:12" ht="12.75" customHeight="1" x14ac:dyDescent="0.3">
      <c r="B10" s="191" t="s">
        <v>3</v>
      </c>
      <c r="C10" s="193" t="s">
        <v>4</v>
      </c>
      <c r="D10" s="187" t="s">
        <v>36</v>
      </c>
      <c r="E10" s="187" t="s">
        <v>42</v>
      </c>
      <c r="F10" s="187" t="s">
        <v>7</v>
      </c>
      <c r="G10" s="204" t="s">
        <v>113</v>
      </c>
      <c r="H10" s="204" t="s">
        <v>63</v>
      </c>
      <c r="I10" s="204" t="s">
        <v>115</v>
      </c>
      <c r="J10" s="212" t="s">
        <v>69</v>
      </c>
      <c r="K10" s="252"/>
      <c r="L10" s="9"/>
    </row>
    <row r="11" spans="1:12" ht="25.5" customHeight="1" thickBot="1" x14ac:dyDescent="0.35">
      <c r="B11" s="244"/>
      <c r="C11" s="245"/>
      <c r="D11" s="246"/>
      <c r="E11" s="246"/>
      <c r="F11" s="246"/>
      <c r="G11" s="235"/>
      <c r="H11" s="235"/>
      <c r="I11" s="235"/>
      <c r="J11" s="213"/>
      <c r="K11" s="252"/>
      <c r="L11" s="10"/>
    </row>
    <row r="12" spans="1:12" s="14" customFormat="1" ht="19.5" customHeight="1" x14ac:dyDescent="0.35">
      <c r="A12" s="75"/>
      <c r="B12" s="182" t="s">
        <v>60</v>
      </c>
      <c r="C12" s="134" t="s">
        <v>89</v>
      </c>
      <c r="D12" s="183">
        <v>45596.625</v>
      </c>
      <c r="E12" s="183">
        <v>45601.083333333336</v>
      </c>
      <c r="F12" s="183">
        <v>45613.541666666664</v>
      </c>
      <c r="G12" s="139">
        <f>E12+28</f>
        <v>45629.083333333336</v>
      </c>
      <c r="H12" s="139">
        <f>(E12+28)</f>
        <v>45629.083333333336</v>
      </c>
      <c r="I12" s="139">
        <f>E12+28</f>
        <v>45629.083333333336</v>
      </c>
      <c r="J12" s="180">
        <f t="shared" ref="J12:J17" si="0">(E12+30)</f>
        <v>45631.083333333336</v>
      </c>
      <c r="K12" s="177"/>
      <c r="L12" s="13"/>
    </row>
    <row r="13" spans="1:12" s="14" customFormat="1" ht="19.5" customHeight="1" x14ac:dyDescent="0.35">
      <c r="A13" s="76"/>
      <c r="B13" s="15" t="s">
        <v>59</v>
      </c>
      <c r="C13" s="88" t="s">
        <v>95</v>
      </c>
      <c r="D13" s="173">
        <v>45607.625</v>
      </c>
      <c r="E13" s="173">
        <v>45611.916666666664</v>
      </c>
      <c r="F13" s="173">
        <v>45628</v>
      </c>
      <c r="G13" s="177">
        <f t="shared" ref="G13:G17" si="1">E13+28</f>
        <v>45639.916666666664</v>
      </c>
      <c r="H13" s="177">
        <f>(E13+28)</f>
        <v>45639.916666666664</v>
      </c>
      <c r="I13" s="177">
        <f t="shared" ref="I13:I17" si="2">E13+28</f>
        <v>45639.916666666664</v>
      </c>
      <c r="J13" s="106">
        <f t="shared" si="0"/>
        <v>45641.916666666664</v>
      </c>
      <c r="K13" s="177"/>
      <c r="L13" s="13"/>
    </row>
    <row r="14" spans="1:12" s="14" customFormat="1" ht="19.5" customHeight="1" x14ac:dyDescent="0.35">
      <c r="A14" s="76"/>
      <c r="B14" s="15" t="s">
        <v>80</v>
      </c>
      <c r="C14" s="88" t="s">
        <v>96</v>
      </c>
      <c r="D14" s="173">
        <v>45611.625</v>
      </c>
      <c r="E14" s="173">
        <v>45617.916666666664</v>
      </c>
      <c r="F14" s="173">
        <v>45630</v>
      </c>
      <c r="G14" s="177">
        <f t="shared" si="1"/>
        <v>45645.916666666664</v>
      </c>
      <c r="H14" s="177">
        <f t="shared" ref="H14:H17" si="3">(E14+28)</f>
        <v>45645.916666666664</v>
      </c>
      <c r="I14" s="177">
        <f t="shared" si="2"/>
        <v>45645.916666666664</v>
      </c>
      <c r="J14" s="106">
        <f t="shared" si="0"/>
        <v>45647.916666666664</v>
      </c>
      <c r="K14" s="177"/>
      <c r="L14" s="13"/>
    </row>
    <row r="15" spans="1:12" s="14" customFormat="1" ht="19.5" customHeight="1" x14ac:dyDescent="0.35">
      <c r="A15" s="75"/>
      <c r="B15" s="15" t="s">
        <v>108</v>
      </c>
      <c r="C15" s="88" t="s">
        <v>109</v>
      </c>
      <c r="D15" s="173">
        <v>45618.625</v>
      </c>
      <c r="E15" s="173">
        <v>45624.916666666664</v>
      </c>
      <c r="F15" s="173">
        <v>45637</v>
      </c>
      <c r="G15" s="177">
        <f t="shared" si="1"/>
        <v>45652.916666666664</v>
      </c>
      <c r="H15" s="177">
        <f>(E15+28)</f>
        <v>45652.916666666664</v>
      </c>
      <c r="I15" s="177">
        <f t="shared" si="2"/>
        <v>45652.916666666664</v>
      </c>
      <c r="J15" s="106">
        <f t="shared" si="0"/>
        <v>45654.916666666664</v>
      </c>
      <c r="K15" s="177"/>
      <c r="L15" s="13"/>
    </row>
    <row r="16" spans="1:12" s="14" customFormat="1" ht="19.5" customHeight="1" x14ac:dyDescent="0.35">
      <c r="A16" s="75"/>
      <c r="B16" s="15" t="s">
        <v>82</v>
      </c>
      <c r="C16" s="88" t="s">
        <v>110</v>
      </c>
      <c r="D16" s="173">
        <v>45625.625</v>
      </c>
      <c r="E16" s="173">
        <v>45631.916666666664</v>
      </c>
      <c r="F16" s="173">
        <v>45644</v>
      </c>
      <c r="G16" s="177">
        <f t="shared" si="1"/>
        <v>45659.916666666664</v>
      </c>
      <c r="H16" s="177">
        <f t="shared" si="3"/>
        <v>45659.916666666664</v>
      </c>
      <c r="I16" s="177">
        <f t="shared" si="2"/>
        <v>45659.916666666664</v>
      </c>
      <c r="J16" s="106">
        <f t="shared" si="0"/>
        <v>45661.916666666664</v>
      </c>
      <c r="K16" s="177"/>
      <c r="L16" s="13"/>
    </row>
    <row r="17" spans="1:12" s="14" customFormat="1" ht="19.5" customHeight="1" thickBot="1" x14ac:dyDescent="0.4">
      <c r="A17" s="75"/>
      <c r="B17" s="17" t="s">
        <v>60</v>
      </c>
      <c r="C17" s="18" t="s">
        <v>121</v>
      </c>
      <c r="D17" s="172">
        <v>45645.625</v>
      </c>
      <c r="E17" s="172">
        <v>45649</v>
      </c>
      <c r="F17" s="172">
        <v>45662</v>
      </c>
      <c r="G17" s="109">
        <f t="shared" si="1"/>
        <v>45677</v>
      </c>
      <c r="H17" s="109">
        <f t="shared" si="3"/>
        <v>45677</v>
      </c>
      <c r="I17" s="109">
        <f t="shared" si="2"/>
        <v>45677</v>
      </c>
      <c r="J17" s="110">
        <f t="shared" si="0"/>
        <v>45679</v>
      </c>
      <c r="K17" s="177"/>
      <c r="L17" s="13"/>
    </row>
    <row r="18" spans="1:12" s="13" customFormat="1" ht="19.5" customHeight="1" x14ac:dyDescent="0.35">
      <c r="A18" s="75"/>
      <c r="B18" s="36"/>
      <c r="C18" s="147"/>
      <c r="D18" s="25"/>
      <c r="E18" s="25"/>
      <c r="F18" s="25"/>
      <c r="G18" s="25"/>
      <c r="H18" s="12"/>
      <c r="I18" s="12"/>
    </row>
    <row r="19" spans="1:12" ht="31.2" thickBot="1" x14ac:dyDescent="0.6">
      <c r="B19" s="200" t="s">
        <v>38</v>
      </c>
      <c r="C19" s="200"/>
      <c r="D19" s="200"/>
      <c r="E19" s="200"/>
      <c r="F19" s="200"/>
      <c r="G19" s="11"/>
      <c r="H19" s="11"/>
      <c r="I19" s="11"/>
      <c r="J19" s="11"/>
    </row>
    <row r="20" spans="1:12" x14ac:dyDescent="0.25">
      <c r="B20" s="191" t="s">
        <v>3</v>
      </c>
      <c r="C20" s="193" t="s">
        <v>4</v>
      </c>
      <c r="D20" s="187" t="s">
        <v>36</v>
      </c>
      <c r="E20" s="187" t="s">
        <v>42</v>
      </c>
      <c r="F20" s="197" t="s">
        <v>15</v>
      </c>
      <c r="G20" s="197" t="s">
        <v>9</v>
      </c>
      <c r="H20" s="11"/>
      <c r="I20" s="11"/>
      <c r="J20" s="11"/>
    </row>
    <row r="21" spans="1:12" ht="18" thickBot="1" x14ac:dyDescent="0.3">
      <c r="B21" s="192"/>
      <c r="C21" s="194"/>
      <c r="D21" s="188"/>
      <c r="E21" s="188"/>
      <c r="F21" s="198"/>
      <c r="G21" s="198"/>
      <c r="H21" s="11"/>
      <c r="I21" s="11"/>
      <c r="J21" s="11"/>
    </row>
    <row r="22" spans="1:12" ht="19.5" customHeight="1" x14ac:dyDescent="0.35">
      <c r="B22" s="26" t="str">
        <f>B29</f>
        <v>KOTA LUMAYAN</v>
      </c>
      <c r="C22" s="144" t="str">
        <f t="shared" ref="C22:F22" si="4">C29</f>
        <v>174N</v>
      </c>
      <c r="D22" s="34">
        <f t="shared" si="4"/>
        <v>45596.625</v>
      </c>
      <c r="E22" s="34">
        <f t="shared" si="4"/>
        <v>45603.625</v>
      </c>
      <c r="F22" s="34">
        <f t="shared" si="4"/>
        <v>45611</v>
      </c>
      <c r="G22" s="31">
        <f>F22+10</f>
        <v>45621</v>
      </c>
      <c r="H22" s="11"/>
      <c r="I22" s="11"/>
      <c r="J22" s="11"/>
    </row>
    <row r="23" spans="1:12" ht="19.5" customHeight="1" x14ac:dyDescent="0.35">
      <c r="B23" s="26" t="str">
        <f t="shared" ref="B23:F23" si="5">B30</f>
        <v>OOCL BRISBANE</v>
      </c>
      <c r="C23" s="144" t="str">
        <f t="shared" si="5"/>
        <v>234N</v>
      </c>
      <c r="D23" s="34">
        <f t="shared" si="5"/>
        <v>45604.625</v>
      </c>
      <c r="E23" s="34">
        <f t="shared" si="5"/>
        <v>45610</v>
      </c>
      <c r="F23" s="34">
        <f t="shared" si="5"/>
        <v>45619</v>
      </c>
      <c r="G23" s="31">
        <f>F23+10</f>
        <v>45629</v>
      </c>
      <c r="H23" s="11"/>
      <c r="I23" s="11"/>
      <c r="J23" s="11"/>
    </row>
    <row r="24" spans="1:12" ht="19.5" customHeight="1" thickBot="1" x14ac:dyDescent="0.4">
      <c r="B24" s="27" t="str">
        <f>B31</f>
        <v>OOCL YOKOHAMA</v>
      </c>
      <c r="C24" s="145" t="str">
        <f>C31</f>
        <v>196N</v>
      </c>
      <c r="D24" s="29">
        <f>D31</f>
        <v>45611.625</v>
      </c>
      <c r="E24" s="29">
        <f>E31</f>
        <v>45617</v>
      </c>
      <c r="F24" s="29">
        <f>F31</f>
        <v>45625</v>
      </c>
      <c r="G24" s="32">
        <f>F24+10</f>
        <v>45635</v>
      </c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200" t="s">
        <v>14</v>
      </c>
      <c r="C26" s="200"/>
      <c r="D26" s="200"/>
      <c r="E26" s="200"/>
      <c r="F26" s="200"/>
      <c r="G26" s="200"/>
      <c r="H26" s="200"/>
      <c r="I26" s="200"/>
      <c r="J26" s="11"/>
    </row>
    <row r="27" spans="1:12" ht="12.75" customHeight="1" thickBot="1" x14ac:dyDescent="0.35">
      <c r="B27" s="191" t="s">
        <v>3</v>
      </c>
      <c r="C27" s="193" t="s">
        <v>4</v>
      </c>
      <c r="D27" s="187" t="s">
        <v>36</v>
      </c>
      <c r="E27" s="187" t="s">
        <v>42</v>
      </c>
      <c r="F27" s="187" t="s">
        <v>15</v>
      </c>
      <c r="G27" s="187" t="s">
        <v>55</v>
      </c>
      <c r="H27" s="187" t="s">
        <v>39</v>
      </c>
      <c r="I27" s="218" t="s">
        <v>16</v>
      </c>
      <c r="J27" s="220" t="s">
        <v>17</v>
      </c>
    </row>
    <row r="28" spans="1:12" ht="25.5" customHeight="1" thickBot="1" x14ac:dyDescent="0.35">
      <c r="B28" s="192"/>
      <c r="C28" s="194"/>
      <c r="D28" s="188"/>
      <c r="E28" s="188"/>
      <c r="F28" s="188"/>
      <c r="G28" s="195"/>
      <c r="H28" s="195"/>
      <c r="I28" s="219"/>
      <c r="J28" s="221"/>
    </row>
    <row r="29" spans="1:12" ht="19.5" customHeight="1" x14ac:dyDescent="0.35">
      <c r="B29" s="15" t="s">
        <v>57</v>
      </c>
      <c r="C29" s="88" t="s">
        <v>90</v>
      </c>
      <c r="D29" s="34">
        <v>45596.625</v>
      </c>
      <c r="E29" s="173">
        <v>45603.625</v>
      </c>
      <c r="F29" s="173">
        <v>45611</v>
      </c>
      <c r="G29" s="68">
        <f>E29+22</f>
        <v>45625.625</v>
      </c>
      <c r="H29" s="68">
        <f>E29+27</f>
        <v>45630.625</v>
      </c>
      <c r="I29" s="68">
        <f>E29+25</f>
        <v>45628.625</v>
      </c>
      <c r="J29" s="69">
        <f>E29+28</f>
        <v>45631.625</v>
      </c>
    </row>
    <row r="30" spans="1:12" ht="19.5" customHeight="1" x14ac:dyDescent="0.35">
      <c r="B30" s="15" t="s">
        <v>75</v>
      </c>
      <c r="C30" s="88" t="s">
        <v>99</v>
      </c>
      <c r="D30" s="34">
        <v>45604.625</v>
      </c>
      <c r="E30" s="173">
        <v>45610</v>
      </c>
      <c r="F30" s="173">
        <v>45619</v>
      </c>
      <c r="G30" s="34">
        <f>E30+22</f>
        <v>45632</v>
      </c>
      <c r="H30" s="34">
        <f t="shared" ref="H30:H34" si="6">E30+27</f>
        <v>45637</v>
      </c>
      <c r="I30" s="34">
        <f t="shared" ref="I30:I34" si="7">E30+25</f>
        <v>45635</v>
      </c>
      <c r="J30" s="31">
        <f t="shared" ref="J30:J34" si="8">E30+28</f>
        <v>45638</v>
      </c>
    </row>
    <row r="31" spans="1:12" ht="19.5" customHeight="1" x14ac:dyDescent="0.35">
      <c r="B31" s="15" t="s">
        <v>40</v>
      </c>
      <c r="C31" s="88" t="s">
        <v>94</v>
      </c>
      <c r="D31" s="34">
        <v>45611.625</v>
      </c>
      <c r="E31" s="173">
        <v>45617</v>
      </c>
      <c r="F31" s="173">
        <v>45625</v>
      </c>
      <c r="G31" s="34">
        <f>E31+22</f>
        <v>45639</v>
      </c>
      <c r="H31" s="34">
        <f>E31+27</f>
        <v>45644</v>
      </c>
      <c r="I31" s="34">
        <f>E31+25</f>
        <v>45642</v>
      </c>
      <c r="J31" s="31">
        <f>E31+28</f>
        <v>45645</v>
      </c>
    </row>
    <row r="32" spans="1:12" ht="19.5" customHeight="1" x14ac:dyDescent="0.35">
      <c r="A32" s="10"/>
      <c r="B32" s="15" t="s">
        <v>52</v>
      </c>
      <c r="C32" s="88" t="s">
        <v>118</v>
      </c>
      <c r="D32" s="34">
        <v>45621.625</v>
      </c>
      <c r="E32" s="173">
        <v>45625</v>
      </c>
      <c r="F32" s="173">
        <v>45634</v>
      </c>
      <c r="G32" s="34">
        <f t="shared" ref="G32:G34" si="9">E32+22</f>
        <v>45647</v>
      </c>
      <c r="H32" s="34">
        <f t="shared" si="6"/>
        <v>45652</v>
      </c>
      <c r="I32" s="34">
        <f t="shared" si="7"/>
        <v>45650</v>
      </c>
      <c r="J32" s="31">
        <f t="shared" si="8"/>
        <v>45653</v>
      </c>
    </row>
    <row r="33" spans="1:11" ht="19.5" customHeight="1" x14ac:dyDescent="0.35">
      <c r="A33" s="10"/>
      <c r="B33" s="15" t="s">
        <v>57</v>
      </c>
      <c r="C33" s="88" t="s">
        <v>140</v>
      </c>
      <c r="D33" s="34">
        <v>45630.625</v>
      </c>
      <c r="E33" s="173">
        <v>45634</v>
      </c>
      <c r="F33" s="173">
        <v>45646</v>
      </c>
      <c r="G33" s="34">
        <f t="shared" si="9"/>
        <v>45656</v>
      </c>
      <c r="H33" s="34">
        <f t="shared" si="6"/>
        <v>45661</v>
      </c>
      <c r="I33" s="34">
        <f t="shared" si="7"/>
        <v>45659</v>
      </c>
      <c r="J33" s="31">
        <f t="shared" si="8"/>
        <v>45662</v>
      </c>
    </row>
    <row r="34" spans="1:11" ht="19.5" customHeight="1" thickBot="1" x14ac:dyDescent="0.4">
      <c r="B34" s="17" t="s">
        <v>75</v>
      </c>
      <c r="C34" s="18" t="s">
        <v>141</v>
      </c>
      <c r="D34" s="29">
        <v>45637.625</v>
      </c>
      <c r="E34" s="172">
        <v>45641</v>
      </c>
      <c r="F34" s="172">
        <v>45653</v>
      </c>
      <c r="G34" s="29">
        <f t="shared" si="9"/>
        <v>45663</v>
      </c>
      <c r="H34" s="29">
        <f t="shared" si="6"/>
        <v>45668</v>
      </c>
      <c r="I34" s="29">
        <f t="shared" si="7"/>
        <v>45666</v>
      </c>
      <c r="J34" s="32">
        <f t="shared" si="8"/>
        <v>45669</v>
      </c>
    </row>
    <row r="35" spans="1:11" ht="18" x14ac:dyDescent="0.35">
      <c r="B35" s="203"/>
      <c r="C35" s="233"/>
      <c r="D35" s="186"/>
      <c r="E35" s="186"/>
      <c r="F35" s="186"/>
      <c r="G35" s="25"/>
      <c r="H35" s="8"/>
      <c r="I35" s="11"/>
      <c r="J35" s="8"/>
    </row>
    <row r="36" spans="1:11" ht="18" x14ac:dyDescent="0.35">
      <c r="B36" s="203"/>
      <c r="C36" s="203"/>
      <c r="D36" s="251"/>
      <c r="E36" s="251"/>
      <c r="F36" s="251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200" t="s">
        <v>70</v>
      </c>
      <c r="C47" s="200"/>
      <c r="D47" s="200"/>
      <c r="E47" s="200"/>
      <c r="F47" s="200"/>
      <c r="G47" s="200"/>
      <c r="H47" s="200"/>
      <c r="I47" s="200"/>
      <c r="J47" s="8"/>
      <c r="K47" s="10"/>
    </row>
    <row r="48" spans="1:11" ht="18" customHeight="1" thickBot="1" x14ac:dyDescent="0.35">
      <c r="B48" s="191" t="s">
        <v>3</v>
      </c>
      <c r="C48" s="193" t="s">
        <v>4</v>
      </c>
      <c r="D48" s="187" t="s">
        <v>36</v>
      </c>
      <c r="E48" s="187" t="s">
        <v>42</v>
      </c>
      <c r="F48" s="187" t="s">
        <v>15</v>
      </c>
      <c r="G48" s="187" t="s">
        <v>18</v>
      </c>
      <c r="H48" s="197" t="s">
        <v>64</v>
      </c>
      <c r="I48" s="197" t="s">
        <v>65</v>
      </c>
      <c r="J48" s="8"/>
      <c r="K48" s="10"/>
    </row>
    <row r="49" spans="1:11" ht="18" customHeight="1" thickBot="1" x14ac:dyDescent="0.35">
      <c r="B49" s="192"/>
      <c r="C49" s="194"/>
      <c r="D49" s="188"/>
      <c r="E49" s="188"/>
      <c r="F49" s="188"/>
      <c r="G49" s="195"/>
      <c r="H49" s="198"/>
      <c r="I49" s="198"/>
      <c r="J49" s="8"/>
      <c r="K49" s="10"/>
    </row>
    <row r="50" spans="1:11" ht="19.5" customHeight="1" x14ac:dyDescent="0.35">
      <c r="B50" s="26" t="str">
        <f t="shared" ref="B50:D55" si="10">B29</f>
        <v>KOTA LUMAYAN</v>
      </c>
      <c r="C50" s="88" t="str">
        <f t="shared" si="10"/>
        <v>174N</v>
      </c>
      <c r="D50" s="34">
        <f t="shared" si="10"/>
        <v>45596.625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10"/>
        <v>OOCL BRISBANE</v>
      </c>
      <c r="C51" s="88" t="str">
        <f t="shared" si="10"/>
        <v>234N</v>
      </c>
      <c r="D51" s="34">
        <f t="shared" si="10"/>
        <v>45604.625</v>
      </c>
      <c r="E51" s="34">
        <v>45601</v>
      </c>
      <c r="F51" s="34">
        <v>45611</v>
      </c>
      <c r="G51" s="34">
        <f>E51+31</f>
        <v>45632</v>
      </c>
      <c r="H51" s="34">
        <f t="shared" ref="H51:I54" si="11">E51+28</f>
        <v>45629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OOCL YOKOHAMA</v>
      </c>
      <c r="C52" s="88" t="str">
        <f>C31</f>
        <v>196N</v>
      </c>
      <c r="D52" s="34">
        <f>D31</f>
        <v>45611.625</v>
      </c>
      <c r="E52" s="34">
        <v>45608</v>
      </c>
      <c r="F52" s="34">
        <v>45618</v>
      </c>
      <c r="G52" s="34">
        <f t="shared" ref="G52" si="12">E52+31</f>
        <v>45639</v>
      </c>
      <c r="H52" s="34">
        <f t="shared" si="11"/>
        <v>45636</v>
      </c>
      <c r="I52" s="31">
        <f t="shared" si="11"/>
        <v>45646</v>
      </c>
      <c r="J52" s="8"/>
      <c r="K52" s="10"/>
    </row>
    <row r="53" spans="1:11" ht="19.5" customHeight="1" x14ac:dyDescent="0.35">
      <c r="B53" s="26" t="str">
        <f t="shared" si="10"/>
        <v>KOTA LARIS</v>
      </c>
      <c r="C53" s="88" t="str">
        <f t="shared" si="10"/>
        <v>084N</v>
      </c>
      <c r="D53" s="34">
        <f t="shared" si="10"/>
        <v>45621.625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11"/>
        <v>45653</v>
      </c>
      <c r="J53" s="8"/>
      <c r="K53" s="10"/>
    </row>
    <row r="54" spans="1:11" ht="19.5" customHeight="1" x14ac:dyDescent="0.35">
      <c r="B54" s="26" t="str">
        <f t="shared" si="10"/>
        <v>KOTA LUMAYAN</v>
      </c>
      <c r="C54" s="88" t="str">
        <f t="shared" si="10"/>
        <v>175N</v>
      </c>
      <c r="D54" s="34">
        <f t="shared" si="10"/>
        <v>45630.625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11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10"/>
        <v>OOCL BRISBANE</v>
      </c>
      <c r="C55" s="18" t="str">
        <f t="shared" si="10"/>
        <v>235N</v>
      </c>
      <c r="D55" s="29">
        <f t="shared" si="10"/>
        <v>45637.625</v>
      </c>
      <c r="E55" s="29">
        <v>45630</v>
      </c>
      <c r="F55" s="29">
        <v>45639</v>
      </c>
      <c r="G55" s="29">
        <f>E55+31</f>
        <v>45661</v>
      </c>
      <c r="H55" s="29">
        <f t="shared" ref="H55" si="13">E55+45</f>
        <v>45675</v>
      </c>
      <c r="I55" s="32">
        <f>E55+28</f>
        <v>45658</v>
      </c>
      <c r="J55" s="8"/>
    </row>
    <row r="56" spans="1:11" ht="25.5" customHeight="1" thickBot="1" x14ac:dyDescent="0.6">
      <c r="B56" s="209" t="s">
        <v>19</v>
      </c>
      <c r="C56" s="209"/>
      <c r="D56" s="209"/>
      <c r="E56" s="209"/>
      <c r="F56" s="209"/>
      <c r="G56" s="209"/>
      <c r="H56" s="209"/>
      <c r="I56" s="209"/>
      <c r="J56" s="8"/>
    </row>
    <row r="57" spans="1:11" ht="18" customHeight="1" x14ac:dyDescent="0.3">
      <c r="B57" s="191" t="s">
        <v>3</v>
      </c>
      <c r="C57" s="193" t="s">
        <v>4</v>
      </c>
      <c r="D57" s="187" t="s">
        <v>36</v>
      </c>
      <c r="E57" s="187" t="s">
        <v>42</v>
      </c>
      <c r="F57" s="187" t="s">
        <v>15</v>
      </c>
      <c r="G57" s="207" t="s">
        <v>20</v>
      </c>
      <c r="H57" s="197" t="s">
        <v>21</v>
      </c>
      <c r="I57" s="197" t="s">
        <v>22</v>
      </c>
      <c r="J57" s="8"/>
    </row>
    <row r="58" spans="1:11" ht="18" customHeight="1" thickBot="1" x14ac:dyDescent="0.35">
      <c r="B58" s="192"/>
      <c r="C58" s="194"/>
      <c r="D58" s="188"/>
      <c r="E58" s="188"/>
      <c r="F58" s="188"/>
      <c r="G58" s="250"/>
      <c r="H58" s="249"/>
      <c r="I58" s="249"/>
      <c r="J58" s="8"/>
    </row>
    <row r="59" spans="1:11" ht="19.5" customHeight="1" x14ac:dyDescent="0.35">
      <c r="B59" s="26" t="str">
        <f t="shared" ref="B59:F63" si="14">B29</f>
        <v>KOTA LUMAYAN</v>
      </c>
      <c r="C59" s="88" t="str">
        <f t="shared" si="14"/>
        <v>174N</v>
      </c>
      <c r="D59" s="34">
        <f t="shared" si="14"/>
        <v>45596.625</v>
      </c>
      <c r="E59" s="34">
        <f t="shared" si="14"/>
        <v>45603.625</v>
      </c>
      <c r="F59" s="34">
        <f t="shared" si="14"/>
        <v>45611</v>
      </c>
      <c r="G59" s="68">
        <f>E59+48</f>
        <v>45651.625</v>
      </c>
      <c r="H59" s="68">
        <f>E59+48</f>
        <v>45651.625</v>
      </c>
      <c r="I59" s="69">
        <f>E59+45</f>
        <v>45648.625</v>
      </c>
      <c r="J59" s="8"/>
    </row>
    <row r="60" spans="1:11" ht="19.5" customHeight="1" x14ac:dyDescent="0.35">
      <c r="B60" s="26" t="str">
        <f t="shared" si="14"/>
        <v>OOCL BRISBANE</v>
      </c>
      <c r="C60" s="88" t="str">
        <f t="shared" si="14"/>
        <v>234N</v>
      </c>
      <c r="D60" s="34">
        <f t="shared" si="14"/>
        <v>45604.625</v>
      </c>
      <c r="E60" s="34">
        <f t="shared" si="14"/>
        <v>45610</v>
      </c>
      <c r="F60" s="34">
        <f t="shared" si="14"/>
        <v>45619</v>
      </c>
      <c r="G60" s="34">
        <f t="shared" ref="G60:G63" si="15">E60+48</f>
        <v>45658</v>
      </c>
      <c r="H60" s="34">
        <f t="shared" ref="H60:H63" si="16">E60+48</f>
        <v>45658</v>
      </c>
      <c r="I60" s="31">
        <f t="shared" ref="I60:I63" si="17">E60+45</f>
        <v>45655</v>
      </c>
      <c r="J60" s="8"/>
    </row>
    <row r="61" spans="1:11" ht="19.5" customHeight="1" x14ac:dyDescent="0.35">
      <c r="B61" s="26" t="str">
        <f>B31</f>
        <v>OOCL YOKOHAMA</v>
      </c>
      <c r="C61" s="88" t="str">
        <f>C31</f>
        <v>196N</v>
      </c>
      <c r="D61" s="34">
        <f>D31</f>
        <v>45611.625</v>
      </c>
      <c r="E61" s="34">
        <f>E31</f>
        <v>45617</v>
      </c>
      <c r="F61" s="34">
        <f>F31</f>
        <v>45625</v>
      </c>
      <c r="G61" s="34">
        <f t="shared" si="15"/>
        <v>45665</v>
      </c>
      <c r="H61" s="34">
        <f t="shared" si="16"/>
        <v>45665</v>
      </c>
      <c r="I61" s="31">
        <f t="shared" si="17"/>
        <v>45662</v>
      </c>
      <c r="J61" s="8"/>
    </row>
    <row r="62" spans="1:11" ht="19.5" customHeight="1" x14ac:dyDescent="0.35">
      <c r="B62" s="26" t="str">
        <f t="shared" si="14"/>
        <v>KOTA LARIS</v>
      </c>
      <c r="C62" s="88" t="str">
        <f t="shared" si="14"/>
        <v>084N</v>
      </c>
      <c r="D62" s="34">
        <f t="shared" si="14"/>
        <v>45621.625</v>
      </c>
      <c r="E62" s="34">
        <f t="shared" si="14"/>
        <v>45625</v>
      </c>
      <c r="F62" s="34">
        <f t="shared" si="14"/>
        <v>45634</v>
      </c>
      <c r="G62" s="34">
        <f t="shared" si="15"/>
        <v>45673</v>
      </c>
      <c r="H62" s="34">
        <f t="shared" si="16"/>
        <v>45673</v>
      </c>
      <c r="I62" s="31">
        <f t="shared" si="17"/>
        <v>45670</v>
      </c>
      <c r="J62" s="8"/>
    </row>
    <row r="63" spans="1:11" ht="19.5" customHeight="1" thickBot="1" x14ac:dyDescent="0.4">
      <c r="B63" s="26" t="str">
        <f t="shared" si="14"/>
        <v>KOTA LUMAYAN</v>
      </c>
      <c r="C63" s="88" t="str">
        <f t="shared" si="14"/>
        <v>175N</v>
      </c>
      <c r="D63" s="34">
        <f t="shared" si="14"/>
        <v>45630.625</v>
      </c>
      <c r="E63" s="34">
        <f t="shared" si="14"/>
        <v>45634</v>
      </c>
      <c r="F63" s="34">
        <f t="shared" si="14"/>
        <v>45646</v>
      </c>
      <c r="G63" s="34">
        <f t="shared" si="15"/>
        <v>45682</v>
      </c>
      <c r="H63" s="34">
        <f t="shared" si="16"/>
        <v>45682</v>
      </c>
      <c r="I63" s="31">
        <f t="shared" si="17"/>
        <v>45679</v>
      </c>
      <c r="J63" s="8"/>
    </row>
    <row r="64" spans="1:11" ht="24.75" customHeight="1" thickBot="1" x14ac:dyDescent="0.6">
      <c r="B64" s="209" t="s">
        <v>23</v>
      </c>
      <c r="C64" s="209"/>
      <c r="D64" s="209"/>
      <c r="E64" s="209"/>
      <c r="F64" s="209"/>
      <c r="G64" s="209"/>
      <c r="H64" s="209"/>
      <c r="I64" s="209"/>
      <c r="J64" s="8"/>
    </row>
    <row r="65" spans="2:10" ht="20.25" customHeight="1" x14ac:dyDescent="0.3">
      <c r="B65" s="191" t="s">
        <v>3</v>
      </c>
      <c r="C65" s="193" t="s">
        <v>4</v>
      </c>
      <c r="D65" s="187" t="s">
        <v>36</v>
      </c>
      <c r="E65" s="187" t="s">
        <v>42</v>
      </c>
      <c r="F65" s="187" t="s">
        <v>15</v>
      </c>
      <c r="G65" s="197" t="s">
        <v>24</v>
      </c>
      <c r="H65" s="197" t="s">
        <v>25</v>
      </c>
      <c r="I65" s="216" t="s">
        <v>66</v>
      </c>
      <c r="J65" s="8"/>
    </row>
    <row r="66" spans="2:10" ht="20.25" customHeight="1" thickBot="1" x14ac:dyDescent="0.35">
      <c r="B66" s="192"/>
      <c r="C66" s="194"/>
      <c r="D66" s="188"/>
      <c r="E66" s="188"/>
      <c r="F66" s="188"/>
      <c r="G66" s="198"/>
      <c r="H66" s="198"/>
      <c r="I66" s="217"/>
      <c r="J66" s="8"/>
    </row>
    <row r="67" spans="2:10" ht="19.5" customHeight="1" x14ac:dyDescent="0.35">
      <c r="B67" s="26" t="str">
        <f t="shared" ref="B67:F70" si="18">B29</f>
        <v>KOTA LUMAYAN</v>
      </c>
      <c r="C67" s="88" t="str">
        <f t="shared" si="18"/>
        <v>174N</v>
      </c>
      <c r="D67" s="34">
        <f t="shared" si="18"/>
        <v>45596.625</v>
      </c>
      <c r="E67" s="34">
        <f t="shared" si="18"/>
        <v>45603.625</v>
      </c>
      <c r="F67" s="34">
        <f t="shared" si="18"/>
        <v>45611</v>
      </c>
      <c r="G67" s="68">
        <f>E67+42</f>
        <v>45645.625</v>
      </c>
      <c r="H67" s="68">
        <f>E67+51</f>
        <v>45654.625</v>
      </c>
      <c r="I67" s="31">
        <f>E67+51</f>
        <v>45654.625</v>
      </c>
      <c r="J67" s="8"/>
    </row>
    <row r="68" spans="2:10" ht="20.25" customHeight="1" x14ac:dyDescent="0.35">
      <c r="B68" s="26" t="str">
        <f t="shared" si="18"/>
        <v>OOCL BRISBANE</v>
      </c>
      <c r="C68" s="88" t="str">
        <f t="shared" si="18"/>
        <v>234N</v>
      </c>
      <c r="D68" s="34">
        <f t="shared" si="18"/>
        <v>45604.625</v>
      </c>
      <c r="E68" s="34">
        <f t="shared" si="18"/>
        <v>45610</v>
      </c>
      <c r="F68" s="34">
        <f t="shared" si="18"/>
        <v>45619</v>
      </c>
      <c r="G68" s="34">
        <f t="shared" ref="G68:G70" si="19">E68+42</f>
        <v>45652</v>
      </c>
      <c r="H68" s="34">
        <f t="shared" ref="H68:H70" si="20">E68+51</f>
        <v>45661</v>
      </c>
      <c r="I68" s="31">
        <f>E68+51</f>
        <v>45661</v>
      </c>
      <c r="J68" s="8"/>
    </row>
    <row r="69" spans="2:10" ht="20.25" customHeight="1" x14ac:dyDescent="0.35">
      <c r="B69" s="26" t="str">
        <f>B31</f>
        <v>OOCL YOKOHAMA</v>
      </c>
      <c r="C69" s="88" t="str">
        <f>C31</f>
        <v>196N</v>
      </c>
      <c r="D69" s="34">
        <f>D31</f>
        <v>45611.625</v>
      </c>
      <c r="E69" s="34">
        <f>E31</f>
        <v>45617</v>
      </c>
      <c r="F69" s="34">
        <f>F31</f>
        <v>45625</v>
      </c>
      <c r="G69" s="34">
        <f t="shared" si="19"/>
        <v>45659</v>
      </c>
      <c r="H69" s="34">
        <f t="shared" si="20"/>
        <v>45668</v>
      </c>
      <c r="I69" s="31">
        <f>E69+51</f>
        <v>45668</v>
      </c>
      <c r="J69" s="8"/>
    </row>
    <row r="70" spans="2:10" ht="20.25" customHeight="1" thickBot="1" x14ac:dyDescent="0.4">
      <c r="B70" s="27" t="str">
        <f t="shared" si="18"/>
        <v>KOTA LARIS</v>
      </c>
      <c r="C70" s="18" t="str">
        <f t="shared" si="18"/>
        <v>084N</v>
      </c>
      <c r="D70" s="29">
        <f t="shared" si="18"/>
        <v>45621.625</v>
      </c>
      <c r="E70" s="29">
        <f t="shared" si="18"/>
        <v>45625</v>
      </c>
      <c r="F70" s="29">
        <f t="shared" si="18"/>
        <v>45634</v>
      </c>
      <c r="G70" s="29">
        <f t="shared" si="19"/>
        <v>45667</v>
      </c>
      <c r="H70" s="29">
        <f t="shared" si="20"/>
        <v>45676</v>
      </c>
      <c r="I70" s="32">
        <f>E70+51</f>
        <v>45676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0" t="s">
        <v>26</v>
      </c>
      <c r="C83" s="200"/>
      <c r="D83" s="200"/>
      <c r="E83" s="200"/>
      <c r="F83" s="200"/>
      <c r="G83" s="201"/>
      <c r="H83" s="201"/>
      <c r="I83" s="11"/>
      <c r="J83" s="11"/>
    </row>
    <row r="84" spans="2:10" ht="12.75" customHeight="1" x14ac:dyDescent="0.3">
      <c r="B84" s="191" t="s">
        <v>3</v>
      </c>
      <c r="C84" s="193" t="s">
        <v>4</v>
      </c>
      <c r="D84" s="187" t="s">
        <v>36</v>
      </c>
      <c r="E84" s="187" t="s">
        <v>42</v>
      </c>
      <c r="F84" s="210" t="s">
        <v>27</v>
      </c>
      <c r="G84" s="243" t="s">
        <v>120</v>
      </c>
      <c r="H84" s="8"/>
      <c r="I84" s="8"/>
      <c r="J84" s="3"/>
    </row>
    <row r="85" spans="2:10" ht="44.25" customHeight="1" thickBot="1" x14ac:dyDescent="0.35">
      <c r="B85" s="244"/>
      <c r="C85" s="245"/>
      <c r="D85" s="246"/>
      <c r="E85" s="246"/>
      <c r="F85" s="247"/>
      <c r="G85" s="248"/>
      <c r="H85" s="8"/>
      <c r="I85" s="8"/>
      <c r="J85" s="10"/>
    </row>
    <row r="86" spans="2:10" ht="20.25" customHeight="1" x14ac:dyDescent="0.35">
      <c r="B86" s="102" t="s">
        <v>88</v>
      </c>
      <c r="C86" s="152" t="s">
        <v>111</v>
      </c>
      <c r="D86" s="68">
        <v>45597</v>
      </c>
      <c r="E86" s="68">
        <v>45603</v>
      </c>
      <c r="F86" s="68">
        <f t="shared" ref="F86:G89" si="21">E86+7</f>
        <v>45610</v>
      </c>
      <c r="G86" s="31">
        <f>F86+7</f>
        <v>45617</v>
      </c>
      <c r="H86" s="8"/>
      <c r="I86" s="185"/>
      <c r="J86" s="10"/>
    </row>
    <row r="87" spans="2:10" ht="20.25" customHeight="1" x14ac:dyDescent="0.35">
      <c r="B87" s="26" t="s">
        <v>58</v>
      </c>
      <c r="C87" s="171" t="s">
        <v>111</v>
      </c>
      <c r="D87" s="34">
        <f t="shared" ref="D87:E89" si="22">D86+7</f>
        <v>45604</v>
      </c>
      <c r="E87" s="34">
        <f t="shared" si="22"/>
        <v>45610</v>
      </c>
      <c r="F87" s="34">
        <f t="shared" si="21"/>
        <v>45617</v>
      </c>
      <c r="G87" s="31">
        <f t="shared" si="21"/>
        <v>45624</v>
      </c>
      <c r="H87" s="8"/>
      <c r="I87" s="8"/>
      <c r="J87" s="10"/>
    </row>
    <row r="88" spans="2:10" ht="20.25" customHeight="1" x14ac:dyDescent="0.35">
      <c r="B88" s="26" t="s">
        <v>88</v>
      </c>
      <c r="C88" s="171" t="s">
        <v>130</v>
      </c>
      <c r="D88" s="34">
        <f t="shared" si="22"/>
        <v>45611</v>
      </c>
      <c r="E88" s="34">
        <f t="shared" si="22"/>
        <v>45617</v>
      </c>
      <c r="F88" s="34">
        <f t="shared" si="21"/>
        <v>45624</v>
      </c>
      <c r="G88" s="31">
        <f t="shared" si="21"/>
        <v>45631</v>
      </c>
      <c r="H88" s="8"/>
      <c r="I88" s="8"/>
      <c r="J88" s="10"/>
    </row>
    <row r="89" spans="2:10" ht="20.25" customHeight="1" thickBot="1" x14ac:dyDescent="0.4">
      <c r="B89" s="27" t="s">
        <v>58</v>
      </c>
      <c r="C89" s="65" t="s">
        <v>130</v>
      </c>
      <c r="D89" s="29">
        <f t="shared" si="22"/>
        <v>45618</v>
      </c>
      <c r="E89" s="29">
        <f t="shared" si="22"/>
        <v>45624</v>
      </c>
      <c r="F89" s="29">
        <f t="shared" si="21"/>
        <v>45631</v>
      </c>
      <c r="G89" s="32">
        <f t="shared" si="21"/>
        <v>45638</v>
      </c>
      <c r="H89" s="8"/>
      <c r="I89" s="8"/>
      <c r="J89" s="10"/>
    </row>
    <row r="90" spans="2:10" ht="18" customHeight="1" thickBot="1" x14ac:dyDescent="0.3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35">
      <c r="B91" s="191" t="s">
        <v>3</v>
      </c>
      <c r="C91" s="193" t="s">
        <v>4</v>
      </c>
      <c r="D91" s="187" t="s">
        <v>36</v>
      </c>
      <c r="E91" s="187" t="s">
        <v>42</v>
      </c>
      <c r="F91" s="220" t="s">
        <v>119</v>
      </c>
      <c r="G91" s="8"/>
      <c r="H91" s="8"/>
      <c r="I91" s="10"/>
      <c r="J91" s="10"/>
    </row>
    <row r="92" spans="2:10" ht="18" customHeight="1" thickBot="1" x14ac:dyDescent="0.35">
      <c r="B92" s="244"/>
      <c r="C92" s="245"/>
      <c r="D92" s="246"/>
      <c r="E92" s="246"/>
      <c r="F92" s="230"/>
      <c r="G92" s="8"/>
      <c r="H92" s="8"/>
      <c r="I92" s="10"/>
      <c r="J92" s="10"/>
    </row>
    <row r="93" spans="2:10" ht="18" customHeight="1" x14ac:dyDescent="0.35">
      <c r="B93" s="102" t="s">
        <v>146</v>
      </c>
      <c r="C93" s="152" t="s">
        <v>147</v>
      </c>
      <c r="D93" s="68">
        <f>E93-5</f>
        <v>45595</v>
      </c>
      <c r="E93" s="68">
        <v>45600</v>
      </c>
      <c r="F93" s="69">
        <f>E93+7</f>
        <v>45607</v>
      </c>
      <c r="G93" s="45"/>
      <c r="H93" s="45"/>
      <c r="I93" s="10"/>
      <c r="J93" s="10"/>
    </row>
    <row r="94" spans="2:10" ht="18" customHeight="1" x14ac:dyDescent="0.35">
      <c r="B94" s="26" t="s">
        <v>148</v>
      </c>
      <c r="C94" s="171" t="s">
        <v>149</v>
      </c>
      <c r="D94" s="34">
        <f>E94-5</f>
        <v>45616</v>
      </c>
      <c r="E94" s="34">
        <f>E93+21</f>
        <v>45621</v>
      </c>
      <c r="F94" s="31">
        <f>E94+7</f>
        <v>45628</v>
      </c>
      <c r="G94" s="45"/>
      <c r="H94" s="45"/>
      <c r="I94" s="10"/>
      <c r="J94" s="10"/>
    </row>
    <row r="95" spans="2:10" ht="18" customHeight="1" x14ac:dyDescent="0.35">
      <c r="B95" s="26" t="s">
        <v>81</v>
      </c>
      <c r="C95" s="171" t="s">
        <v>81</v>
      </c>
      <c r="D95" s="34">
        <f>E95-5</f>
        <v>45637</v>
      </c>
      <c r="E95" s="34">
        <f>E94+21</f>
        <v>45642</v>
      </c>
      <c r="F95" s="31">
        <f>E95+7</f>
        <v>45649</v>
      </c>
      <c r="G95" s="45"/>
      <c r="H95" s="45"/>
      <c r="I95" s="10"/>
      <c r="J95" s="10"/>
    </row>
    <row r="96" spans="2:10" ht="18" customHeight="1" thickBot="1" x14ac:dyDescent="0.4">
      <c r="B96" s="27" t="s">
        <v>81</v>
      </c>
      <c r="C96" s="65" t="s">
        <v>81</v>
      </c>
      <c r="D96" s="29">
        <f>E96-5</f>
        <v>45658</v>
      </c>
      <c r="E96" s="29">
        <f>E95+21</f>
        <v>45663</v>
      </c>
      <c r="F96" s="32">
        <f>E96+7</f>
        <v>45670</v>
      </c>
      <c r="G96" s="45"/>
      <c r="H96" s="45"/>
      <c r="I96" s="10"/>
      <c r="J96" s="10"/>
    </row>
    <row r="97" spans="2:11" ht="18" customHeight="1" x14ac:dyDescent="0.3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3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3">
      <c r="B107" s="6"/>
      <c r="C107" s="6"/>
      <c r="D107" s="7"/>
      <c r="E107" s="214"/>
      <c r="F107" s="214"/>
      <c r="G107" s="214"/>
      <c r="H107" s="214"/>
      <c r="I107" s="7"/>
    </row>
    <row r="108" spans="2:11" ht="18" customHeight="1" x14ac:dyDescent="0.3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3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3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3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3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3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3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3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3"/>
    <row r="118" spans="2:10" ht="18" customHeight="1" x14ac:dyDescent="0.3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3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3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3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3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3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3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3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3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3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3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3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3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3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3"/>
    <row r="142" spans="2:9" ht="12.75" customHeight="1" x14ac:dyDescent="0.3"/>
    <row r="151" ht="12.75" customHeight="1" x14ac:dyDescent="0.3"/>
    <row r="153" ht="12.75" customHeight="1" x14ac:dyDescent="0.3"/>
    <row r="159" ht="12.75" customHeight="1" x14ac:dyDescent="0.3"/>
    <row r="162" ht="12.75" customHeight="1" x14ac:dyDescent="0.3"/>
    <row r="167" ht="12.75" customHeight="1" x14ac:dyDescent="0.3"/>
    <row r="170" ht="12.75" customHeight="1" x14ac:dyDescent="0.3"/>
    <row r="176" ht="12.75" customHeight="1" x14ac:dyDescent="0.3"/>
  </sheetData>
  <mergeCells count="76"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  <mergeCell ref="J10:J11"/>
    <mergeCell ref="K10:K11"/>
    <mergeCell ref="B19:F19"/>
    <mergeCell ref="B20:B21"/>
    <mergeCell ref="C20:C21"/>
    <mergeCell ref="D20:D21"/>
    <mergeCell ref="E20:E21"/>
    <mergeCell ref="F20:F21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F48:F49"/>
    <mergeCell ref="G48:G49"/>
    <mergeCell ref="B47:I47"/>
    <mergeCell ref="D35:D36"/>
    <mergeCell ref="E35:E36"/>
    <mergeCell ref="F35:F3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F91:F92"/>
    <mergeCell ref="B91:B92"/>
    <mergeCell ref="C91:C92"/>
    <mergeCell ref="D91:D92"/>
    <mergeCell ref="E91:E92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topLeftCell="A70" zoomScaleNormal="100" zoomScaleSheetLayoutView="100" workbookViewId="0">
      <selection activeCell="D16" sqref="D16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189" t="s">
        <v>45</v>
      </c>
      <c r="B6" s="189"/>
      <c r="C6" s="189"/>
      <c r="D6" s="189"/>
      <c r="E6" s="189"/>
      <c r="F6" s="189"/>
      <c r="G6" s="189"/>
      <c r="H6" s="189"/>
      <c r="I6" s="189"/>
    </row>
    <row r="7" spans="1:11" s="21" customFormat="1" ht="44.25" customHeight="1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1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1" x14ac:dyDescent="0.25">
      <c r="B9" s="190"/>
      <c r="C9" s="190"/>
      <c r="D9" s="190"/>
      <c r="E9" s="190"/>
      <c r="F9" s="190"/>
      <c r="G9" s="190"/>
      <c r="H9" s="24"/>
      <c r="I9" s="11"/>
      <c r="J9" s="8"/>
    </row>
    <row r="10" spans="1:11" ht="31.2" thickBot="1" x14ac:dyDescent="0.6">
      <c r="B10" s="201" t="s">
        <v>14</v>
      </c>
      <c r="C10" s="201"/>
      <c r="D10" s="201"/>
      <c r="E10" s="201"/>
      <c r="F10" s="201"/>
      <c r="G10" s="201"/>
      <c r="H10" s="201"/>
      <c r="I10" s="201"/>
      <c r="J10" s="8"/>
    </row>
    <row r="11" spans="1:11" ht="12.75" customHeight="1" thickBot="1" x14ac:dyDescent="0.35">
      <c r="B11" s="257" t="s">
        <v>3</v>
      </c>
      <c r="C11" s="270" t="s">
        <v>4</v>
      </c>
      <c r="D11" s="216" t="s">
        <v>36</v>
      </c>
      <c r="E11" s="216" t="s">
        <v>46</v>
      </c>
      <c r="F11" s="220" t="s">
        <v>15</v>
      </c>
      <c r="G11" s="273" t="s">
        <v>55</v>
      </c>
      <c r="H11" s="216" t="s">
        <v>39</v>
      </c>
      <c r="I11" s="216" t="s">
        <v>16</v>
      </c>
      <c r="J11" s="216" t="s">
        <v>17</v>
      </c>
      <c r="K11" s="8"/>
    </row>
    <row r="12" spans="1:11" ht="25.5" customHeight="1" thickBot="1" x14ac:dyDescent="0.35">
      <c r="B12" s="269"/>
      <c r="C12" s="271"/>
      <c r="D12" s="272"/>
      <c r="E12" s="272"/>
      <c r="F12" s="230"/>
      <c r="G12" s="274"/>
      <c r="H12" s="272"/>
      <c r="I12" s="272"/>
      <c r="J12" s="272"/>
      <c r="K12" s="8"/>
    </row>
    <row r="13" spans="1:11" ht="18" x14ac:dyDescent="0.35">
      <c r="B13" s="175" t="s">
        <v>142</v>
      </c>
      <c r="C13" s="111" t="s">
        <v>143</v>
      </c>
      <c r="D13" s="89">
        <v>45602</v>
      </c>
      <c r="E13" s="176">
        <v>45609</v>
      </c>
      <c r="F13" s="176">
        <v>45623</v>
      </c>
      <c r="G13" s="34">
        <f>E13+22</f>
        <v>45631</v>
      </c>
      <c r="H13" s="34">
        <f>E13+25</f>
        <v>45634</v>
      </c>
      <c r="I13" s="34">
        <f>E13+26</f>
        <v>45635</v>
      </c>
      <c r="J13" s="31">
        <f>E13+28</f>
        <v>45637</v>
      </c>
      <c r="K13" s="8"/>
    </row>
    <row r="14" spans="1:11" ht="18" x14ac:dyDescent="0.35">
      <c r="B14" s="175" t="s">
        <v>131</v>
      </c>
      <c r="C14" s="111" t="s">
        <v>132</v>
      </c>
      <c r="D14" s="89">
        <v>45609</v>
      </c>
      <c r="E14" s="184">
        <v>45616</v>
      </c>
      <c r="F14" s="184">
        <v>45627</v>
      </c>
      <c r="G14" s="34">
        <f>E14+22</f>
        <v>45638</v>
      </c>
      <c r="H14" s="34">
        <f>E14+25</f>
        <v>45641</v>
      </c>
      <c r="I14" s="34">
        <f>E14+26</f>
        <v>45642</v>
      </c>
      <c r="J14" s="31">
        <f>E14+28</f>
        <v>45644</v>
      </c>
      <c r="K14" s="8"/>
    </row>
    <row r="15" spans="1:11" ht="18" x14ac:dyDescent="0.35">
      <c r="B15" s="175" t="s">
        <v>133</v>
      </c>
      <c r="C15" s="111" t="s">
        <v>101</v>
      </c>
      <c r="D15" s="89">
        <v>45616</v>
      </c>
      <c r="E15" s="184">
        <v>45623</v>
      </c>
      <c r="F15" s="184">
        <v>45634</v>
      </c>
      <c r="G15" s="34">
        <f>E15+22</f>
        <v>45645</v>
      </c>
      <c r="H15" s="34">
        <f>E15+25</f>
        <v>45648</v>
      </c>
      <c r="I15" s="34">
        <f>E15+26</f>
        <v>45649</v>
      </c>
      <c r="J15" s="31">
        <f>E15+28</f>
        <v>45651</v>
      </c>
      <c r="K15" s="8"/>
    </row>
    <row r="16" spans="1:11" ht="18.600000000000001" thickBot="1" x14ac:dyDescent="0.4">
      <c r="B16" s="174" t="s">
        <v>79</v>
      </c>
      <c r="C16" s="64" t="s">
        <v>122</v>
      </c>
      <c r="D16" s="19">
        <v>45623</v>
      </c>
      <c r="E16" s="157">
        <v>45630</v>
      </c>
      <c r="F16" s="157">
        <v>45641</v>
      </c>
      <c r="G16" s="29">
        <f t="shared" ref="G16" si="0">E16+22</f>
        <v>45652</v>
      </c>
      <c r="H16" s="29">
        <f>E16+25</f>
        <v>45655</v>
      </c>
      <c r="I16" s="29">
        <f t="shared" ref="I16" si="1">E16+26</f>
        <v>45656</v>
      </c>
      <c r="J16" s="32">
        <f t="shared" ref="J16" si="2">E16+28</f>
        <v>45658</v>
      </c>
      <c r="K16" s="8"/>
    </row>
    <row r="17" spans="1:11" ht="18" customHeight="1" x14ac:dyDescent="0.35">
      <c r="B17" s="36"/>
      <c r="C17" s="147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200" t="s">
        <v>70</v>
      </c>
      <c r="C18" s="200"/>
      <c r="D18" s="200"/>
      <c r="E18" s="200"/>
      <c r="F18" s="200"/>
      <c r="G18" s="200"/>
      <c r="H18" s="200"/>
      <c r="I18" s="200"/>
      <c r="J18" s="8"/>
      <c r="K18" s="10"/>
    </row>
    <row r="19" spans="1:11" ht="18" customHeight="1" thickBot="1" x14ac:dyDescent="0.35">
      <c r="B19" s="257" t="s">
        <v>3</v>
      </c>
      <c r="C19" s="262" t="s">
        <v>4</v>
      </c>
      <c r="D19" s="264" t="s">
        <v>36</v>
      </c>
      <c r="E19" s="216" t="s">
        <v>46</v>
      </c>
      <c r="F19" s="216" t="s">
        <v>15</v>
      </c>
      <c r="G19" s="218" t="s">
        <v>18</v>
      </c>
      <c r="H19" s="197" t="s">
        <v>64</v>
      </c>
      <c r="I19" s="197" t="s">
        <v>65</v>
      </c>
      <c r="J19" s="8"/>
      <c r="K19" s="10"/>
    </row>
    <row r="20" spans="1:11" ht="18" customHeight="1" thickBot="1" x14ac:dyDescent="0.35">
      <c r="B20" s="258"/>
      <c r="C20" s="268"/>
      <c r="D20" s="265"/>
      <c r="E20" s="217"/>
      <c r="F20" s="217"/>
      <c r="G20" s="225"/>
      <c r="H20" s="198"/>
      <c r="I20" s="198"/>
      <c r="J20" s="8"/>
      <c r="K20" s="10"/>
    </row>
    <row r="21" spans="1:11" ht="20.25" customHeight="1" x14ac:dyDescent="0.35">
      <c r="B21" s="113" t="str">
        <f t="shared" ref="B21:F23" si="3">B13</f>
        <v>OOCL TEXAS</v>
      </c>
      <c r="C21" s="84" t="str">
        <f t="shared" si="3"/>
        <v>214N</v>
      </c>
      <c r="D21" s="89">
        <f t="shared" si="3"/>
        <v>45602</v>
      </c>
      <c r="E21" s="112">
        <f t="shared" si="3"/>
        <v>45609</v>
      </c>
      <c r="F21" s="112">
        <f t="shared" si="3"/>
        <v>45623</v>
      </c>
      <c r="G21" s="68">
        <f>E21+31</f>
        <v>45640</v>
      </c>
      <c r="H21" s="68">
        <f>E21+28</f>
        <v>45637</v>
      </c>
      <c r="I21" s="31">
        <f>F21+28</f>
        <v>45651</v>
      </c>
      <c r="J21" s="8"/>
      <c r="K21" s="10"/>
    </row>
    <row r="22" spans="1:11" ht="20.25" customHeight="1" x14ac:dyDescent="0.35">
      <c r="B22" s="78" t="str">
        <f t="shared" si="3"/>
        <v>KOTA LAMBAI</v>
      </c>
      <c r="C22" s="138" t="str">
        <f t="shared" si="3"/>
        <v>172N</v>
      </c>
      <c r="D22" s="89">
        <f t="shared" si="3"/>
        <v>45609</v>
      </c>
      <c r="E22" s="135">
        <f t="shared" si="3"/>
        <v>45616</v>
      </c>
      <c r="F22" s="135">
        <f t="shared" si="3"/>
        <v>45627</v>
      </c>
      <c r="G22" s="34">
        <f>E22+31</f>
        <v>45647</v>
      </c>
      <c r="H22" s="34">
        <f t="shared" ref="H22:I24" si="4">E22+28</f>
        <v>45644</v>
      </c>
      <c r="I22" s="31">
        <f>F22+28</f>
        <v>45655</v>
      </c>
      <c r="J22" s="8"/>
      <c r="K22" s="10"/>
    </row>
    <row r="23" spans="1:11" ht="20.25" customHeight="1" x14ac:dyDescent="0.35">
      <c r="B23" s="127" t="str">
        <f t="shared" si="3"/>
        <v xml:space="preserve">OOCL CHICAGO </v>
      </c>
      <c r="C23" s="111" t="str">
        <f t="shared" si="3"/>
        <v>105N</v>
      </c>
      <c r="D23" s="89">
        <f t="shared" si="3"/>
        <v>45616</v>
      </c>
      <c r="E23" s="135">
        <f t="shared" si="3"/>
        <v>45623</v>
      </c>
      <c r="F23" s="135">
        <f t="shared" si="3"/>
        <v>45634</v>
      </c>
      <c r="G23" s="34">
        <f t="shared" ref="G23" si="5">E23+31</f>
        <v>45654</v>
      </c>
      <c r="H23" s="34">
        <f t="shared" si="4"/>
        <v>45651</v>
      </c>
      <c r="I23" s="31">
        <f t="shared" si="4"/>
        <v>45662</v>
      </c>
      <c r="J23" s="8"/>
      <c r="K23" s="10"/>
    </row>
    <row r="24" spans="1:11" ht="20.25" customHeight="1" thickBot="1" x14ac:dyDescent="0.4">
      <c r="B24" s="79" t="str">
        <f t="shared" ref="B24:C24" si="6">B16</f>
        <v>JOGELA</v>
      </c>
      <c r="C24" s="64" t="str">
        <f t="shared" si="6"/>
        <v>199N</v>
      </c>
      <c r="D24" s="19">
        <f t="shared" ref="D24:F24" si="7">D16</f>
        <v>45623</v>
      </c>
      <c r="E24" s="70">
        <f t="shared" si="7"/>
        <v>45630</v>
      </c>
      <c r="F24" s="70">
        <f t="shared" si="7"/>
        <v>45641</v>
      </c>
      <c r="G24" s="29">
        <f>E24+31</f>
        <v>45661</v>
      </c>
      <c r="H24" s="29">
        <f>E24+28</f>
        <v>45658</v>
      </c>
      <c r="I24" s="32">
        <f t="shared" si="4"/>
        <v>45669</v>
      </c>
      <c r="J24" s="8"/>
      <c r="K24" s="10"/>
    </row>
    <row r="25" spans="1:11" s="10" customFormat="1" ht="11.25" customHeight="1" x14ac:dyDescent="0.35">
      <c r="A25" s="13"/>
      <c r="B25" s="131"/>
      <c r="C25" s="63"/>
      <c r="D25" s="25"/>
      <c r="E25" s="132"/>
      <c r="F25" s="132"/>
      <c r="G25" s="44"/>
      <c r="H25" s="44"/>
      <c r="I25" s="44"/>
      <c r="J25" s="8"/>
    </row>
    <row r="26" spans="1:11" ht="25.5" customHeight="1" thickBot="1" x14ac:dyDescent="0.6">
      <c r="B26" s="200" t="s">
        <v>19</v>
      </c>
      <c r="C26" s="200"/>
      <c r="D26" s="200"/>
      <c r="E26" s="200"/>
      <c r="F26" s="200"/>
      <c r="G26" s="200"/>
      <c r="H26" s="200"/>
      <c r="I26" s="200"/>
      <c r="J26" s="8"/>
    </row>
    <row r="27" spans="1:11" ht="18" customHeight="1" x14ac:dyDescent="0.3">
      <c r="B27" s="257" t="s">
        <v>3</v>
      </c>
      <c r="C27" s="262" t="s">
        <v>4</v>
      </c>
      <c r="D27" s="264" t="s">
        <v>36</v>
      </c>
      <c r="E27" s="216" t="s">
        <v>46</v>
      </c>
      <c r="F27" s="220" t="s">
        <v>15</v>
      </c>
      <c r="G27" s="266" t="s">
        <v>20</v>
      </c>
      <c r="H27" s="197" t="s">
        <v>21</v>
      </c>
      <c r="I27" s="197" t="s">
        <v>22</v>
      </c>
      <c r="J27" s="8"/>
    </row>
    <row r="28" spans="1:11" ht="18" customHeight="1" thickBot="1" x14ac:dyDescent="0.35">
      <c r="B28" s="258"/>
      <c r="C28" s="263"/>
      <c r="D28" s="265"/>
      <c r="E28" s="217"/>
      <c r="F28" s="261"/>
      <c r="G28" s="267"/>
      <c r="H28" s="249"/>
      <c r="I28" s="249"/>
      <c r="J28" s="8"/>
    </row>
    <row r="29" spans="1:11" ht="20.25" customHeight="1" x14ac:dyDescent="0.35">
      <c r="B29" s="113" t="str">
        <f t="shared" ref="B29:C31" si="8">B13</f>
        <v>OOCL TEXAS</v>
      </c>
      <c r="C29" s="84" t="str">
        <f t="shared" si="8"/>
        <v>214N</v>
      </c>
      <c r="D29" s="89">
        <f t="shared" ref="D29:F32" si="9">D21</f>
        <v>45602</v>
      </c>
      <c r="E29" s="112">
        <f t="shared" si="9"/>
        <v>45609</v>
      </c>
      <c r="F29" s="112">
        <f t="shared" si="9"/>
        <v>45623</v>
      </c>
      <c r="G29" s="68">
        <f>E29+48</f>
        <v>45657</v>
      </c>
      <c r="H29" s="68">
        <f>E29+48</f>
        <v>45657</v>
      </c>
      <c r="I29" s="69">
        <f>E29+45</f>
        <v>45654</v>
      </c>
      <c r="J29" s="8"/>
    </row>
    <row r="30" spans="1:11" ht="20.25" customHeight="1" x14ac:dyDescent="0.35">
      <c r="B30" s="78" t="str">
        <f t="shared" si="8"/>
        <v>KOTA LAMBAI</v>
      </c>
      <c r="C30" s="138" t="str">
        <f t="shared" si="8"/>
        <v>172N</v>
      </c>
      <c r="D30" s="89">
        <f t="shared" si="9"/>
        <v>45609</v>
      </c>
      <c r="E30" s="135">
        <f t="shared" si="9"/>
        <v>45616</v>
      </c>
      <c r="F30" s="135">
        <f t="shared" si="9"/>
        <v>45627</v>
      </c>
      <c r="G30" s="34">
        <f>E30+48</f>
        <v>45664</v>
      </c>
      <c r="H30" s="34">
        <f t="shared" ref="H30:H32" si="10">E30+48</f>
        <v>45664</v>
      </c>
      <c r="I30" s="31">
        <f t="shared" ref="I30:I32" si="11">E30+45</f>
        <v>45661</v>
      </c>
      <c r="J30" s="8"/>
    </row>
    <row r="31" spans="1:11" ht="20.25" customHeight="1" x14ac:dyDescent="0.35">
      <c r="B31" s="127" t="str">
        <f t="shared" si="8"/>
        <v xml:space="preserve">OOCL CHICAGO </v>
      </c>
      <c r="C31" s="111" t="str">
        <f t="shared" si="8"/>
        <v>105N</v>
      </c>
      <c r="D31" s="89">
        <f t="shared" si="9"/>
        <v>45616</v>
      </c>
      <c r="E31" s="135">
        <f t="shared" si="9"/>
        <v>45623</v>
      </c>
      <c r="F31" s="135">
        <f t="shared" si="9"/>
        <v>45634</v>
      </c>
      <c r="G31" s="34">
        <f t="shared" ref="G31:G32" si="12">E31+48</f>
        <v>45671</v>
      </c>
      <c r="H31" s="34">
        <f t="shared" si="10"/>
        <v>45671</v>
      </c>
      <c r="I31" s="31">
        <f t="shared" si="11"/>
        <v>45668</v>
      </c>
      <c r="J31" s="8"/>
    </row>
    <row r="32" spans="1:11" ht="20.25" customHeight="1" thickBot="1" x14ac:dyDescent="0.4">
      <c r="B32" s="79" t="str">
        <f t="shared" ref="B32:C32" si="13">B16</f>
        <v>JOGELA</v>
      </c>
      <c r="C32" s="64" t="str">
        <f t="shared" si="13"/>
        <v>199N</v>
      </c>
      <c r="D32" s="19">
        <f t="shared" si="9"/>
        <v>45623</v>
      </c>
      <c r="E32" s="70">
        <f t="shared" si="9"/>
        <v>45630</v>
      </c>
      <c r="F32" s="70">
        <f t="shared" si="9"/>
        <v>45641</v>
      </c>
      <c r="G32" s="29">
        <f t="shared" si="12"/>
        <v>45678</v>
      </c>
      <c r="H32" s="29">
        <f t="shared" si="10"/>
        <v>45678</v>
      </c>
      <c r="I32" s="32">
        <f t="shared" si="11"/>
        <v>45675</v>
      </c>
      <c r="J32" s="8"/>
    </row>
    <row r="33" spans="1:10" ht="20.25" customHeight="1" x14ac:dyDescent="0.35">
      <c r="B33" s="125"/>
      <c r="C33" s="63"/>
      <c r="D33" s="25"/>
      <c r="E33" s="126"/>
      <c r="F33" s="126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0" t="s">
        <v>23</v>
      </c>
      <c r="C43" s="200"/>
      <c r="D43" s="200"/>
      <c r="E43" s="200"/>
      <c r="F43" s="200"/>
      <c r="G43" s="200"/>
      <c r="H43" s="200"/>
      <c r="I43" s="200"/>
      <c r="J43" s="8"/>
    </row>
    <row r="44" spans="1:10" ht="20.25" customHeight="1" x14ac:dyDescent="0.3">
      <c r="B44" s="257" t="s">
        <v>3</v>
      </c>
      <c r="C44" s="262" t="s">
        <v>4</v>
      </c>
      <c r="D44" s="264" t="s">
        <v>36</v>
      </c>
      <c r="E44" s="216" t="s">
        <v>46</v>
      </c>
      <c r="F44" s="216" t="s">
        <v>15</v>
      </c>
      <c r="G44" s="220" t="s">
        <v>24</v>
      </c>
      <c r="H44" s="197" t="s">
        <v>25</v>
      </c>
      <c r="I44" s="216" t="s">
        <v>66</v>
      </c>
      <c r="J44" s="8"/>
    </row>
    <row r="45" spans="1:10" ht="20.25" customHeight="1" thickBot="1" x14ac:dyDescent="0.35">
      <c r="B45" s="258"/>
      <c r="C45" s="263"/>
      <c r="D45" s="265"/>
      <c r="E45" s="217"/>
      <c r="F45" s="217"/>
      <c r="G45" s="261"/>
      <c r="H45" s="198"/>
      <c r="I45" s="217"/>
      <c r="J45" s="8"/>
    </row>
    <row r="46" spans="1:10" ht="20.25" customHeight="1" x14ac:dyDescent="0.35">
      <c r="B46" s="113" t="str">
        <f t="shared" ref="B46:F48" si="14">B13</f>
        <v>OOCL TEXAS</v>
      </c>
      <c r="C46" s="84" t="str">
        <f t="shared" si="14"/>
        <v>214N</v>
      </c>
      <c r="D46" s="89">
        <f t="shared" si="14"/>
        <v>45602</v>
      </c>
      <c r="E46" s="112">
        <f t="shared" si="14"/>
        <v>45609</v>
      </c>
      <c r="F46" s="112">
        <f t="shared" si="14"/>
        <v>45623</v>
      </c>
      <c r="G46" s="68">
        <f>E46+42</f>
        <v>45651</v>
      </c>
      <c r="H46" s="68">
        <f>E46+51</f>
        <v>45660</v>
      </c>
      <c r="I46" s="31">
        <f>E46+51</f>
        <v>45660</v>
      </c>
      <c r="J46" s="8"/>
    </row>
    <row r="47" spans="1:10" ht="20.25" customHeight="1" x14ac:dyDescent="0.35">
      <c r="B47" s="78" t="str">
        <f t="shared" si="14"/>
        <v>KOTA LAMBAI</v>
      </c>
      <c r="C47" s="138" t="str">
        <f t="shared" si="14"/>
        <v>172N</v>
      </c>
      <c r="D47" s="89">
        <f t="shared" si="14"/>
        <v>45609</v>
      </c>
      <c r="E47" s="135">
        <f t="shared" si="14"/>
        <v>45616</v>
      </c>
      <c r="F47" s="135">
        <f t="shared" si="14"/>
        <v>45627</v>
      </c>
      <c r="G47" s="34">
        <f t="shared" ref="G47:G49" si="15">E47+42</f>
        <v>45658</v>
      </c>
      <c r="H47" s="34">
        <f t="shared" ref="H47:H49" si="16">E47+51</f>
        <v>45667</v>
      </c>
      <c r="I47" s="31">
        <f>E47+51</f>
        <v>45667</v>
      </c>
      <c r="J47" s="8"/>
    </row>
    <row r="48" spans="1:10" ht="20.25" customHeight="1" x14ac:dyDescent="0.35">
      <c r="B48" s="127" t="str">
        <f t="shared" si="14"/>
        <v xml:space="preserve">OOCL CHICAGO </v>
      </c>
      <c r="C48" s="111" t="str">
        <f t="shared" si="14"/>
        <v>105N</v>
      </c>
      <c r="D48" s="89">
        <f t="shared" si="14"/>
        <v>45616</v>
      </c>
      <c r="E48" s="135">
        <f t="shared" si="14"/>
        <v>45623</v>
      </c>
      <c r="F48" s="135">
        <f t="shared" si="14"/>
        <v>45634</v>
      </c>
      <c r="G48" s="34">
        <f t="shared" si="15"/>
        <v>45665</v>
      </c>
      <c r="H48" s="34">
        <f t="shared" si="16"/>
        <v>45674</v>
      </c>
      <c r="I48" s="31">
        <f>E48+51</f>
        <v>45674</v>
      </c>
      <c r="J48" s="8"/>
    </row>
    <row r="49" spans="1:10" ht="20.25" customHeight="1" thickBot="1" x14ac:dyDescent="0.4">
      <c r="B49" s="79" t="str">
        <f t="shared" ref="B49:C49" si="17">B16</f>
        <v>JOGELA</v>
      </c>
      <c r="C49" s="64" t="str">
        <f t="shared" si="17"/>
        <v>199N</v>
      </c>
      <c r="D49" s="19">
        <f t="shared" ref="D49:F49" si="18">D16</f>
        <v>45623</v>
      </c>
      <c r="E49" s="70">
        <f t="shared" si="18"/>
        <v>45630</v>
      </c>
      <c r="F49" s="70">
        <f t="shared" si="18"/>
        <v>45641</v>
      </c>
      <c r="G49" s="29">
        <f t="shared" si="15"/>
        <v>45672</v>
      </c>
      <c r="H49" s="29">
        <f t="shared" si="16"/>
        <v>45681</v>
      </c>
      <c r="I49" s="32">
        <f>E49+51</f>
        <v>45681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1" t="s">
        <v>26</v>
      </c>
      <c r="C52" s="201"/>
      <c r="D52" s="201"/>
      <c r="E52" s="201"/>
      <c r="F52" s="201"/>
      <c r="G52" s="201"/>
      <c r="H52" s="201"/>
      <c r="I52" s="11"/>
      <c r="J52" s="8"/>
    </row>
    <row r="53" spans="1:10" ht="12.75" customHeight="1" x14ac:dyDescent="0.3">
      <c r="B53" s="257" t="s">
        <v>3</v>
      </c>
      <c r="C53" s="259" t="s">
        <v>4</v>
      </c>
      <c r="D53" s="216" t="s">
        <v>36</v>
      </c>
      <c r="E53" s="216" t="s">
        <v>46</v>
      </c>
      <c r="F53" s="220" t="s">
        <v>27</v>
      </c>
      <c r="G53" s="186"/>
      <c r="H53" s="186"/>
      <c r="I53" s="8"/>
      <c r="J53" s="8"/>
    </row>
    <row r="54" spans="1:10" ht="25.5" customHeight="1" thickBot="1" x14ac:dyDescent="0.35">
      <c r="B54" s="258"/>
      <c r="C54" s="260"/>
      <c r="D54" s="217"/>
      <c r="E54" s="217"/>
      <c r="F54" s="261"/>
      <c r="G54" s="251"/>
      <c r="H54" s="251"/>
      <c r="I54" s="8"/>
      <c r="J54" s="8"/>
    </row>
    <row r="55" spans="1:10" ht="18" customHeight="1" x14ac:dyDescent="0.35">
      <c r="B55" s="83" t="s">
        <v>74</v>
      </c>
      <c r="C55" s="155">
        <v>2419</v>
      </c>
      <c r="D55" s="89">
        <v>45593</v>
      </c>
      <c r="E55" s="89">
        <v>45596</v>
      </c>
      <c r="F55" s="16">
        <v>45608</v>
      </c>
      <c r="G55" s="47"/>
      <c r="H55" s="47"/>
      <c r="I55" s="8"/>
      <c r="J55" s="8"/>
    </row>
    <row r="56" spans="1:10" ht="18" customHeight="1" x14ac:dyDescent="0.35">
      <c r="B56" s="83" t="s">
        <v>84</v>
      </c>
      <c r="C56" s="155">
        <v>2421</v>
      </c>
      <c r="D56" s="89">
        <v>45601</v>
      </c>
      <c r="E56" s="89">
        <v>45608</v>
      </c>
      <c r="F56" s="16">
        <v>45622</v>
      </c>
      <c r="G56" s="47"/>
      <c r="H56" s="47"/>
      <c r="I56" s="8"/>
      <c r="J56" s="8"/>
    </row>
    <row r="57" spans="1:10" ht="18" customHeight="1" thickBot="1" x14ac:dyDescent="0.4">
      <c r="B57" s="82" t="s">
        <v>74</v>
      </c>
      <c r="C57" s="122">
        <v>2421</v>
      </c>
      <c r="D57" s="19">
        <v>45618</v>
      </c>
      <c r="E57" s="19">
        <v>45623</v>
      </c>
      <c r="F57" s="20">
        <v>45636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55"/>
      <c r="C102" s="256"/>
      <c r="D102" s="253"/>
      <c r="E102" s="253"/>
      <c r="F102" s="253"/>
      <c r="G102" s="7"/>
      <c r="H102" s="7"/>
      <c r="I102" s="7"/>
    </row>
    <row r="103" spans="2:9" ht="18" customHeight="1" x14ac:dyDescent="0.3">
      <c r="B103" s="255"/>
      <c r="C103" s="255"/>
      <c r="D103" s="254"/>
      <c r="E103" s="254"/>
      <c r="F103" s="254"/>
      <c r="G103" s="7"/>
      <c r="H103" s="7"/>
      <c r="I103" s="7"/>
    </row>
    <row r="104" spans="2:9" ht="18" x14ac:dyDescent="0.35">
      <c r="B104" s="121"/>
      <c r="C104" s="111"/>
      <c r="D104" s="89"/>
      <c r="E104" s="112"/>
      <c r="F104" s="112"/>
      <c r="G104" s="7"/>
      <c r="H104" s="7"/>
      <c r="I104" s="7"/>
    </row>
    <row r="105" spans="2:9" ht="18" x14ac:dyDescent="0.35">
      <c r="B105" s="121"/>
      <c r="C105" s="111"/>
      <c r="D105" s="89"/>
      <c r="E105" s="112"/>
      <c r="F105" s="112"/>
      <c r="G105" s="7"/>
      <c r="H105" s="7"/>
      <c r="I105" s="7"/>
    </row>
    <row r="106" spans="2:9" ht="18" x14ac:dyDescent="0.35">
      <c r="B106" s="121"/>
      <c r="C106" s="111"/>
      <c r="D106" s="89"/>
      <c r="E106" s="112"/>
      <c r="F106" s="112"/>
      <c r="G106" s="7"/>
      <c r="H106" s="7"/>
      <c r="I106" s="7"/>
    </row>
    <row r="107" spans="2:9" ht="18" customHeight="1" x14ac:dyDescent="0.35">
      <c r="B107" s="121"/>
      <c r="C107" s="111"/>
      <c r="D107" s="89"/>
      <c r="E107" s="112"/>
      <c r="F107" s="112"/>
      <c r="G107" s="7"/>
      <c r="H107" s="7"/>
      <c r="I107" s="7"/>
    </row>
    <row r="108" spans="2:9" ht="18" customHeight="1" x14ac:dyDescent="0.35">
      <c r="B108" s="121"/>
      <c r="C108" s="111"/>
      <c r="D108" s="89"/>
      <c r="E108" s="112"/>
      <c r="F108" s="112"/>
      <c r="G108" s="7"/>
      <c r="H108" s="7"/>
      <c r="I108" s="7"/>
    </row>
    <row r="109" spans="2:9" ht="18" customHeight="1" x14ac:dyDescent="0.35">
      <c r="B109" s="121"/>
      <c r="C109" s="111"/>
      <c r="D109" s="89"/>
      <c r="E109" s="112"/>
      <c r="F109" s="112"/>
      <c r="G109" s="7"/>
      <c r="H109" s="7"/>
      <c r="I109" s="7"/>
    </row>
    <row r="110" spans="2:9" ht="18" customHeight="1" x14ac:dyDescent="0.35">
      <c r="B110" s="121"/>
      <c r="C110" s="111"/>
      <c r="D110" s="89"/>
      <c r="E110" s="112"/>
      <c r="F110" s="112"/>
    </row>
    <row r="111" spans="2:9" ht="18" customHeight="1" x14ac:dyDescent="0.35">
      <c r="B111" s="121"/>
      <c r="C111" s="111"/>
      <c r="D111" s="89"/>
      <c r="E111" s="112"/>
      <c r="F111" s="112"/>
    </row>
    <row r="112" spans="2:9" ht="18" customHeight="1" x14ac:dyDescent="0.35">
      <c r="B112" s="121"/>
      <c r="C112" s="111"/>
      <c r="D112" s="89"/>
      <c r="E112" s="112"/>
      <c r="F112" s="112"/>
    </row>
    <row r="113" spans="2:6" ht="18" customHeight="1" x14ac:dyDescent="0.35">
      <c r="B113" s="121"/>
      <c r="C113" s="111"/>
      <c r="D113" s="89"/>
      <c r="E113" s="112"/>
      <c r="F113" s="112"/>
    </row>
    <row r="114" spans="2:6" ht="18" customHeight="1" x14ac:dyDescent="0.35">
      <c r="B114" s="121"/>
      <c r="C114" s="111"/>
      <c r="D114" s="89"/>
      <c r="E114" s="112"/>
      <c r="F114" s="112"/>
    </row>
    <row r="115" spans="2:6" ht="18" customHeight="1" x14ac:dyDescent="0.35">
      <c r="B115" s="121"/>
      <c r="C115" s="111"/>
      <c r="D115" s="89"/>
      <c r="E115" s="112"/>
      <c r="F115" s="112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J11:J12"/>
    <mergeCell ref="G11:G12"/>
    <mergeCell ref="A6:I6"/>
    <mergeCell ref="A7:I7"/>
    <mergeCell ref="A8:I8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B52:H52"/>
    <mergeCell ref="B53:B54"/>
    <mergeCell ref="C53:C54"/>
    <mergeCell ref="D53:D54"/>
    <mergeCell ref="E53:E54"/>
    <mergeCell ref="F53:F54"/>
    <mergeCell ref="G53:G54"/>
    <mergeCell ref="H53:H54"/>
    <mergeCell ref="F102:F103"/>
    <mergeCell ref="B102:B103"/>
    <mergeCell ref="C102:C103"/>
    <mergeCell ref="D102:D103"/>
    <mergeCell ref="E102:E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1" sqref="B11:I11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189" t="s">
        <v>43</v>
      </c>
      <c r="B6" s="189"/>
      <c r="C6" s="189"/>
      <c r="D6" s="189"/>
      <c r="E6" s="189"/>
      <c r="F6" s="189"/>
      <c r="G6" s="189"/>
      <c r="H6" s="189"/>
      <c r="I6" s="189"/>
    </row>
    <row r="7" spans="1:10" s="21" customFormat="1" ht="44.4" x14ac:dyDescent="0.3">
      <c r="A7" s="189" t="s">
        <v>1</v>
      </c>
      <c r="B7" s="189"/>
      <c r="C7" s="189"/>
      <c r="D7" s="189"/>
      <c r="E7" s="189"/>
      <c r="F7" s="189"/>
      <c r="G7" s="189"/>
      <c r="H7" s="189"/>
      <c r="I7" s="189"/>
    </row>
    <row r="8" spans="1:10" s="4" customFormat="1" ht="34.799999999999997" x14ac:dyDescent="0.3">
      <c r="A8" s="202" t="str">
        <f>MELBOURNE!A7</f>
        <v>28th October 2024</v>
      </c>
      <c r="B8" s="202"/>
      <c r="C8" s="202"/>
      <c r="D8" s="202"/>
      <c r="E8" s="202"/>
      <c r="F8" s="202"/>
      <c r="G8" s="202"/>
      <c r="H8" s="202"/>
      <c r="I8" s="202"/>
      <c r="J8" s="21"/>
    </row>
    <row r="9" spans="1:10" s="4" customFormat="1" ht="17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35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1" t="s">
        <v>14</v>
      </c>
      <c r="C11" s="201"/>
      <c r="D11" s="201"/>
      <c r="E11" s="201"/>
      <c r="F11" s="201"/>
      <c r="G11" s="201"/>
      <c r="H11" s="201"/>
      <c r="I11" s="201"/>
      <c r="J11" s="8"/>
    </row>
    <row r="12" spans="1:10" ht="12.75" customHeight="1" x14ac:dyDescent="0.3">
      <c r="B12" s="280" t="s">
        <v>3</v>
      </c>
      <c r="C12" s="282" t="s">
        <v>4</v>
      </c>
      <c r="D12" s="276" t="s">
        <v>36</v>
      </c>
      <c r="E12" s="276" t="s">
        <v>44</v>
      </c>
      <c r="F12" s="276" t="s">
        <v>15</v>
      </c>
      <c r="G12" s="276" t="s">
        <v>39</v>
      </c>
      <c r="H12" s="276" t="s">
        <v>16</v>
      </c>
      <c r="I12" s="221" t="s">
        <v>17</v>
      </c>
      <c r="J12" s="221" t="s">
        <v>62</v>
      </c>
    </row>
    <row r="13" spans="1:10" ht="24.75" customHeight="1" thickBot="1" x14ac:dyDescent="0.35">
      <c r="B13" s="281"/>
      <c r="C13" s="281"/>
      <c r="D13" s="283"/>
      <c r="E13" s="283"/>
      <c r="F13" s="283"/>
      <c r="G13" s="277"/>
      <c r="H13" s="277"/>
      <c r="I13" s="275"/>
      <c r="J13" s="275"/>
    </row>
    <row r="14" spans="1:10" ht="18.75" customHeight="1" x14ac:dyDescent="0.35">
      <c r="B14" s="26" t="s">
        <v>79</v>
      </c>
      <c r="C14" s="87" t="s">
        <v>91</v>
      </c>
      <c r="D14" s="34">
        <v>45595</v>
      </c>
      <c r="E14" s="34">
        <v>45600</v>
      </c>
      <c r="F14" s="34">
        <v>45606</v>
      </c>
      <c r="G14" s="68">
        <f>E14+20</f>
        <v>45620</v>
      </c>
      <c r="H14" s="68">
        <f>E14+18</f>
        <v>45618</v>
      </c>
      <c r="I14" s="68">
        <f>E14+21</f>
        <v>45621</v>
      </c>
      <c r="J14" s="69">
        <f>F14+17</f>
        <v>45623</v>
      </c>
    </row>
    <row r="15" spans="1:10" ht="18" x14ac:dyDescent="0.35">
      <c r="B15" s="26" t="s">
        <v>56</v>
      </c>
      <c r="C15" s="87" t="s">
        <v>93</v>
      </c>
      <c r="D15" s="34">
        <v>45600</v>
      </c>
      <c r="E15" s="34">
        <v>45607</v>
      </c>
      <c r="F15" s="34">
        <v>45613</v>
      </c>
      <c r="G15" s="34">
        <f t="shared" ref="G15:G17" si="0">E15+20</f>
        <v>45627</v>
      </c>
      <c r="H15" s="34">
        <f t="shared" ref="H15:H17" si="1">E15+18</f>
        <v>45625</v>
      </c>
      <c r="I15" s="34">
        <f>E15+21</f>
        <v>45628</v>
      </c>
      <c r="J15" s="31">
        <f t="shared" ref="J15:J17" si="2">F15+17</f>
        <v>45630</v>
      </c>
    </row>
    <row r="16" spans="1:10" ht="18" x14ac:dyDescent="0.35">
      <c r="B16" s="26" t="s">
        <v>144</v>
      </c>
      <c r="C16" s="87" t="s">
        <v>145</v>
      </c>
      <c r="D16" s="34">
        <v>45607</v>
      </c>
      <c r="E16" s="34">
        <v>45614</v>
      </c>
      <c r="F16" s="34">
        <v>45620</v>
      </c>
      <c r="G16" s="34">
        <f t="shared" si="0"/>
        <v>45634</v>
      </c>
      <c r="H16" s="34">
        <f t="shared" si="1"/>
        <v>45632</v>
      </c>
      <c r="I16" s="34">
        <f t="shared" ref="I16:I17" si="3">E16+21</f>
        <v>45635</v>
      </c>
      <c r="J16" s="31">
        <f t="shared" si="2"/>
        <v>45637</v>
      </c>
    </row>
    <row r="17" spans="1:11" ht="18.75" customHeight="1" thickBot="1" x14ac:dyDescent="0.4">
      <c r="B17" s="27" t="s">
        <v>131</v>
      </c>
      <c r="C17" s="28" t="s">
        <v>132</v>
      </c>
      <c r="D17" s="29">
        <v>45614</v>
      </c>
      <c r="E17" s="29">
        <v>45621</v>
      </c>
      <c r="F17" s="29">
        <v>45627</v>
      </c>
      <c r="G17" s="29">
        <f t="shared" si="0"/>
        <v>45641</v>
      </c>
      <c r="H17" s="29">
        <f t="shared" si="1"/>
        <v>45639</v>
      </c>
      <c r="I17" s="29">
        <f t="shared" si="3"/>
        <v>45642</v>
      </c>
      <c r="J17" s="32">
        <f t="shared" si="2"/>
        <v>45644</v>
      </c>
    </row>
    <row r="18" spans="1:11" ht="18.75" customHeight="1" x14ac:dyDescent="0.3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6">
      <c r="B19" s="201" t="s">
        <v>70</v>
      </c>
      <c r="C19" s="201"/>
      <c r="D19" s="201"/>
      <c r="E19" s="201"/>
      <c r="F19" s="201"/>
      <c r="G19" s="201"/>
      <c r="H19" s="201"/>
      <c r="I19" s="201"/>
      <c r="J19" s="8"/>
      <c r="K19" s="10"/>
    </row>
    <row r="20" spans="1:11" ht="18" customHeight="1" thickBot="1" x14ac:dyDescent="0.35">
      <c r="B20" s="257" t="s">
        <v>3</v>
      </c>
      <c r="C20" s="259" t="s">
        <v>4</v>
      </c>
      <c r="D20" s="216" t="s">
        <v>36</v>
      </c>
      <c r="E20" s="216" t="s">
        <v>44</v>
      </c>
      <c r="F20" s="216" t="s">
        <v>15</v>
      </c>
      <c r="G20" s="216" t="s">
        <v>18</v>
      </c>
      <c r="H20" s="216" t="s">
        <v>64</v>
      </c>
      <c r="I20" s="197" t="s">
        <v>65</v>
      </c>
      <c r="J20" s="8"/>
      <c r="K20" s="10"/>
    </row>
    <row r="21" spans="1:11" ht="18" customHeight="1" thickBot="1" x14ac:dyDescent="0.35">
      <c r="B21" s="258"/>
      <c r="C21" s="258"/>
      <c r="D21" s="217"/>
      <c r="E21" s="217"/>
      <c r="F21" s="217"/>
      <c r="G21" s="272"/>
      <c r="H21" s="217"/>
      <c r="I21" s="198"/>
      <c r="J21" s="8"/>
      <c r="K21" s="10"/>
    </row>
    <row r="22" spans="1:11" s="10" customFormat="1" ht="18.75" customHeight="1" x14ac:dyDescent="0.35">
      <c r="A22" s="13"/>
      <c r="B22" s="102" t="str">
        <f t="shared" ref="B22:E25" si="4">B14</f>
        <v>JOGELA</v>
      </c>
      <c r="C22" s="103" t="str">
        <f t="shared" si="4"/>
        <v>198N</v>
      </c>
      <c r="D22" s="68">
        <f t="shared" si="4"/>
        <v>45595</v>
      </c>
      <c r="E22" s="68">
        <f t="shared" si="4"/>
        <v>45600</v>
      </c>
      <c r="F22" s="68">
        <f>E22+6</f>
        <v>45606</v>
      </c>
      <c r="G22" s="68">
        <f>E22+31</f>
        <v>45631</v>
      </c>
      <c r="H22" s="68">
        <f>E22+28</f>
        <v>45628</v>
      </c>
      <c r="I22" s="31">
        <f>F22+28</f>
        <v>45634</v>
      </c>
      <c r="J22" s="8"/>
    </row>
    <row r="23" spans="1:11" s="10" customFormat="1" ht="18.75" customHeight="1" x14ac:dyDescent="0.35">
      <c r="A23" s="13"/>
      <c r="B23" s="26" t="str">
        <f t="shared" si="4"/>
        <v>COSCO GENOA</v>
      </c>
      <c r="C23" s="87" t="str">
        <f t="shared" si="4"/>
        <v>086N</v>
      </c>
      <c r="D23" s="34">
        <f t="shared" si="4"/>
        <v>45600</v>
      </c>
      <c r="E23" s="34">
        <f t="shared" si="4"/>
        <v>45607</v>
      </c>
      <c r="F23" s="34">
        <f t="shared" ref="F23:F25" si="5">E23+6</f>
        <v>45613</v>
      </c>
      <c r="G23" s="34">
        <f>E23+31</f>
        <v>45638</v>
      </c>
      <c r="H23" s="34">
        <f t="shared" ref="H23:I25" si="6">E23+28</f>
        <v>45635</v>
      </c>
      <c r="I23" s="31">
        <f>F23+28</f>
        <v>45641</v>
      </c>
      <c r="J23" s="8"/>
    </row>
    <row r="24" spans="1:11" s="10" customFormat="1" ht="18.75" customHeight="1" x14ac:dyDescent="0.35">
      <c r="A24" s="13"/>
      <c r="B24" s="26" t="str">
        <f t="shared" si="4"/>
        <v>OOCL PANAMA</v>
      </c>
      <c r="C24" s="87" t="str">
        <f t="shared" si="4"/>
        <v>318N</v>
      </c>
      <c r="D24" s="34">
        <f t="shared" si="4"/>
        <v>45607</v>
      </c>
      <c r="E24" s="34">
        <f t="shared" si="4"/>
        <v>45614</v>
      </c>
      <c r="F24" s="34">
        <f t="shared" si="5"/>
        <v>45620</v>
      </c>
      <c r="G24" s="34">
        <f t="shared" ref="G24" si="7">E24+31</f>
        <v>45645</v>
      </c>
      <c r="H24" s="34">
        <f t="shared" si="6"/>
        <v>45642</v>
      </c>
      <c r="I24" s="31">
        <f t="shared" si="6"/>
        <v>45648</v>
      </c>
      <c r="J24" s="8"/>
    </row>
    <row r="25" spans="1:11" s="10" customFormat="1" ht="18.75" customHeight="1" thickBot="1" x14ac:dyDescent="0.4">
      <c r="A25" s="13"/>
      <c r="B25" s="26" t="str">
        <f t="shared" si="4"/>
        <v>KOTA LAMBAI</v>
      </c>
      <c r="C25" s="87" t="str">
        <f t="shared" si="4"/>
        <v>172N</v>
      </c>
      <c r="D25" s="34">
        <f t="shared" si="4"/>
        <v>45614</v>
      </c>
      <c r="E25" s="34">
        <f t="shared" si="4"/>
        <v>45621</v>
      </c>
      <c r="F25" s="34">
        <f t="shared" si="5"/>
        <v>45627</v>
      </c>
      <c r="G25" s="29">
        <f>E25+31</f>
        <v>45652</v>
      </c>
      <c r="H25" s="29">
        <f>E25+28</f>
        <v>45649</v>
      </c>
      <c r="I25" s="32">
        <f t="shared" si="6"/>
        <v>45655</v>
      </c>
      <c r="J25" s="8"/>
    </row>
    <row r="26" spans="1:11" ht="36.75" customHeight="1" thickBot="1" x14ac:dyDescent="0.6">
      <c r="B26" s="209" t="s">
        <v>19</v>
      </c>
      <c r="C26" s="209"/>
      <c r="D26" s="209"/>
      <c r="E26" s="209"/>
      <c r="F26" s="209"/>
      <c r="G26" s="209"/>
      <c r="H26" s="209"/>
      <c r="I26" s="209"/>
      <c r="J26" s="8"/>
    </row>
    <row r="27" spans="1:11" ht="18" customHeight="1" x14ac:dyDescent="0.3">
      <c r="B27" s="257" t="s">
        <v>3</v>
      </c>
      <c r="C27" s="259" t="s">
        <v>4</v>
      </c>
      <c r="D27" s="216" t="s">
        <v>36</v>
      </c>
      <c r="E27" s="216" t="s">
        <v>44</v>
      </c>
      <c r="F27" s="216" t="s">
        <v>15</v>
      </c>
      <c r="G27" s="278" t="s">
        <v>20</v>
      </c>
      <c r="H27" s="276" t="s">
        <v>21</v>
      </c>
      <c r="I27" s="276" t="s">
        <v>22</v>
      </c>
      <c r="J27" s="8"/>
    </row>
    <row r="28" spans="1:11" ht="18" customHeight="1" thickBot="1" x14ac:dyDescent="0.35">
      <c r="B28" s="258"/>
      <c r="C28" s="258"/>
      <c r="D28" s="217"/>
      <c r="E28" s="217"/>
      <c r="F28" s="217"/>
      <c r="G28" s="279"/>
      <c r="H28" s="277"/>
      <c r="I28" s="277"/>
      <c r="J28" s="8"/>
    </row>
    <row r="29" spans="1:11" s="10" customFormat="1" ht="20.25" customHeight="1" x14ac:dyDescent="0.35">
      <c r="A29" s="13"/>
      <c r="B29" s="102" t="str">
        <f t="shared" ref="B29:E32" si="8">B14</f>
        <v>JOGELA</v>
      </c>
      <c r="C29" s="103" t="str">
        <f t="shared" si="8"/>
        <v>198N</v>
      </c>
      <c r="D29" s="68">
        <f t="shared" si="8"/>
        <v>45595</v>
      </c>
      <c r="E29" s="68">
        <f t="shared" si="8"/>
        <v>45600</v>
      </c>
      <c r="F29" s="68">
        <f>E29+6</f>
        <v>45606</v>
      </c>
      <c r="G29" s="68">
        <f>E29+48</f>
        <v>45648</v>
      </c>
      <c r="H29" s="68">
        <f>E29+48</f>
        <v>45648</v>
      </c>
      <c r="I29" s="69">
        <f>E29+45</f>
        <v>45645</v>
      </c>
      <c r="J29" s="8"/>
    </row>
    <row r="30" spans="1:11" s="10" customFormat="1" ht="20.25" customHeight="1" x14ac:dyDescent="0.35">
      <c r="A30" s="13"/>
      <c r="B30" s="26" t="str">
        <f t="shared" si="8"/>
        <v>COSCO GENOA</v>
      </c>
      <c r="C30" s="87" t="str">
        <f t="shared" si="8"/>
        <v>086N</v>
      </c>
      <c r="D30" s="34">
        <f t="shared" si="8"/>
        <v>45600</v>
      </c>
      <c r="E30" s="34">
        <f t="shared" si="8"/>
        <v>45607</v>
      </c>
      <c r="F30" s="34">
        <f t="shared" ref="F30:F32" si="9">E30+6</f>
        <v>45613</v>
      </c>
      <c r="G30" s="34">
        <f t="shared" ref="G30:G32" si="10">E30+48</f>
        <v>45655</v>
      </c>
      <c r="H30" s="34">
        <f t="shared" ref="H30:H32" si="11">E30+48</f>
        <v>45655</v>
      </c>
      <c r="I30" s="31">
        <f t="shared" ref="I30:I32" si="12">E30+45</f>
        <v>45652</v>
      </c>
      <c r="J30" s="8"/>
    </row>
    <row r="31" spans="1:11" s="10" customFormat="1" ht="20.25" customHeight="1" x14ac:dyDescent="0.35">
      <c r="A31" s="13"/>
      <c r="B31" s="26" t="str">
        <f t="shared" si="8"/>
        <v>OOCL PANAMA</v>
      </c>
      <c r="C31" s="87" t="str">
        <f t="shared" si="8"/>
        <v>318N</v>
      </c>
      <c r="D31" s="34">
        <f t="shared" si="8"/>
        <v>45607</v>
      </c>
      <c r="E31" s="34">
        <f t="shared" si="8"/>
        <v>45614</v>
      </c>
      <c r="F31" s="34">
        <f t="shared" si="9"/>
        <v>45620</v>
      </c>
      <c r="G31" s="34">
        <f t="shared" si="10"/>
        <v>45662</v>
      </c>
      <c r="H31" s="34">
        <f t="shared" si="11"/>
        <v>45662</v>
      </c>
      <c r="I31" s="31">
        <f t="shared" si="12"/>
        <v>45659</v>
      </c>
      <c r="J31" s="8"/>
    </row>
    <row r="32" spans="1:11" s="10" customFormat="1" ht="20.25" customHeight="1" thickBot="1" x14ac:dyDescent="0.4">
      <c r="A32" s="13"/>
      <c r="B32" s="27" t="str">
        <f t="shared" si="8"/>
        <v>KOTA LAMBAI</v>
      </c>
      <c r="C32" s="28" t="str">
        <f t="shared" si="8"/>
        <v>172N</v>
      </c>
      <c r="D32" s="29">
        <f t="shared" si="8"/>
        <v>45614</v>
      </c>
      <c r="E32" s="29">
        <f t="shared" si="8"/>
        <v>45621</v>
      </c>
      <c r="F32" s="29">
        <f t="shared" si="9"/>
        <v>45627</v>
      </c>
      <c r="G32" s="29">
        <f t="shared" si="10"/>
        <v>45669</v>
      </c>
      <c r="H32" s="29">
        <f t="shared" si="11"/>
        <v>45669</v>
      </c>
      <c r="I32" s="32">
        <f t="shared" si="12"/>
        <v>45666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1" t="s">
        <v>23</v>
      </c>
      <c r="C43" s="201"/>
      <c r="D43" s="201"/>
      <c r="E43" s="201"/>
      <c r="F43" s="201"/>
      <c r="G43" s="201"/>
      <c r="H43" s="201"/>
      <c r="I43" s="201"/>
      <c r="J43" s="8"/>
    </row>
    <row r="44" spans="1:10" ht="20.25" customHeight="1" x14ac:dyDescent="0.3">
      <c r="B44" s="257" t="s">
        <v>3</v>
      </c>
      <c r="C44" s="259" t="s">
        <v>4</v>
      </c>
      <c r="D44" s="216" t="s">
        <v>36</v>
      </c>
      <c r="E44" s="216" t="s">
        <v>44</v>
      </c>
      <c r="F44" s="216" t="s">
        <v>15</v>
      </c>
      <c r="G44" s="276" t="s">
        <v>24</v>
      </c>
      <c r="H44" s="276" t="s">
        <v>25</v>
      </c>
      <c r="I44" s="216" t="s">
        <v>66</v>
      </c>
      <c r="J44" s="8"/>
    </row>
    <row r="45" spans="1:10" ht="20.25" customHeight="1" thickBot="1" x14ac:dyDescent="0.35">
      <c r="B45" s="258"/>
      <c r="C45" s="258"/>
      <c r="D45" s="217"/>
      <c r="E45" s="217"/>
      <c r="F45" s="217"/>
      <c r="G45" s="277"/>
      <c r="H45" s="277"/>
      <c r="I45" s="217"/>
      <c r="J45" s="8"/>
    </row>
    <row r="46" spans="1:10" ht="20.25" customHeight="1" x14ac:dyDescent="0.35">
      <c r="B46" s="102" t="str">
        <f>B14</f>
        <v>JOGELA</v>
      </c>
      <c r="C46" s="146" t="str">
        <f>C14</f>
        <v>198N</v>
      </c>
      <c r="D46" s="68">
        <f>D14</f>
        <v>45595</v>
      </c>
      <c r="E46" s="68">
        <f t="shared" ref="D46:E47" si="13">E14</f>
        <v>45600</v>
      </c>
      <c r="F46" s="68">
        <f>E46+6</f>
        <v>45606</v>
      </c>
      <c r="G46" s="68">
        <f>E46+38</f>
        <v>45638</v>
      </c>
      <c r="H46" s="68">
        <f>E46+48</f>
        <v>45648</v>
      </c>
      <c r="I46" s="31">
        <f>E46+51</f>
        <v>45651</v>
      </c>
      <c r="J46" s="8"/>
    </row>
    <row r="47" spans="1:10" ht="20.25" customHeight="1" x14ac:dyDescent="0.35">
      <c r="B47" s="26" t="str">
        <f>B15</f>
        <v>COSCO GENOA</v>
      </c>
      <c r="C47" s="144" t="str">
        <f>C15</f>
        <v>086N</v>
      </c>
      <c r="D47" s="34">
        <f t="shared" si="13"/>
        <v>45600</v>
      </c>
      <c r="E47" s="34">
        <f t="shared" si="13"/>
        <v>45607</v>
      </c>
      <c r="F47" s="34">
        <f t="shared" ref="F47:F49" si="14">E47+6</f>
        <v>45613</v>
      </c>
      <c r="G47" s="34">
        <f t="shared" ref="G47:G49" si="15">E47+38</f>
        <v>45645</v>
      </c>
      <c r="H47" s="34">
        <f t="shared" ref="H47:H49" si="16">E47+48</f>
        <v>45655</v>
      </c>
      <c r="I47" s="31">
        <f>E47+51</f>
        <v>45658</v>
      </c>
      <c r="J47" s="8"/>
    </row>
    <row r="48" spans="1:10" ht="20.25" customHeight="1" x14ac:dyDescent="0.35">
      <c r="B48" s="26" t="str">
        <f>B24</f>
        <v>OOCL PANAMA</v>
      </c>
      <c r="C48" s="144" t="str">
        <f>C16</f>
        <v>318N</v>
      </c>
      <c r="D48" s="34">
        <f t="shared" ref="D48:E48" si="17">D16</f>
        <v>45607</v>
      </c>
      <c r="E48" s="34">
        <f t="shared" si="17"/>
        <v>45614</v>
      </c>
      <c r="F48" s="34">
        <f t="shared" si="14"/>
        <v>45620</v>
      </c>
      <c r="G48" s="34">
        <f t="shared" si="15"/>
        <v>45652</v>
      </c>
      <c r="H48" s="34">
        <f t="shared" si="16"/>
        <v>45662</v>
      </c>
      <c r="I48" s="31">
        <f>E48+51</f>
        <v>45665</v>
      </c>
      <c r="J48" s="8"/>
    </row>
    <row r="49" spans="2:10" ht="20.25" customHeight="1" thickBot="1" x14ac:dyDescent="0.4">
      <c r="B49" s="27" t="str">
        <f>B17</f>
        <v>KOTA LAMBAI</v>
      </c>
      <c r="C49" s="145" t="str">
        <f>C17</f>
        <v>172N</v>
      </c>
      <c r="D49" s="29">
        <f>D17</f>
        <v>45614</v>
      </c>
      <c r="E49" s="29">
        <f>E17</f>
        <v>45621</v>
      </c>
      <c r="F49" s="29">
        <f t="shared" si="14"/>
        <v>45627</v>
      </c>
      <c r="G49" s="29">
        <f t="shared" si="15"/>
        <v>45659</v>
      </c>
      <c r="H49" s="29">
        <f t="shared" si="16"/>
        <v>45669</v>
      </c>
      <c r="I49" s="32">
        <f>E49+51</f>
        <v>45672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2024-10-28T22:39:44Z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